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ahcusters/Downloads/"/>
    </mc:Choice>
  </mc:AlternateContent>
  <xr:revisionPtr revIDLastSave="0" documentId="13_ncr:1_{BF113A1B-8F85-044C-A92A-CDEF8CD35A1B}" xr6:coauthVersionLast="47" xr6:coauthVersionMax="47" xr10:uidLastSave="{00000000-0000-0000-0000-000000000000}"/>
  <bookViews>
    <workbookView xWindow="0" yWindow="760" windowWidth="29400" windowHeight="16700" activeTab="2" xr2:uid="{29298F35-9FD8-A54D-BB0E-7E13555F7A97}"/>
  </bookViews>
  <sheets>
    <sheet name="Visbestand" sheetId="1" r:id="rId1"/>
    <sheet name="Plantenbestand" sheetId="2" r:id="rId2"/>
    <sheet name="Plantenbemesting en Filtratie" sheetId="6" r:id="rId3"/>
    <sheet name="Scape" sheetId="3" r:id="rId4"/>
    <sheet name="Logboek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6" l="1"/>
  <c r="J31" i="6"/>
  <c r="J30" i="6"/>
  <c r="J29" i="6"/>
  <c r="J28" i="6"/>
  <c r="J27" i="6"/>
  <c r="D31" i="6"/>
  <c r="D32" i="6"/>
  <c r="D33" i="6"/>
  <c r="D34" i="6"/>
  <c r="D36" i="6"/>
  <c r="D37" i="6"/>
  <c r="D38" i="6"/>
  <c r="D39" i="6"/>
  <c r="J13" i="6"/>
  <c r="K13" i="6" s="1"/>
  <c r="L13" i="6" s="1"/>
  <c r="J14" i="6"/>
  <c r="K14" i="6" s="1"/>
  <c r="L14" i="6" s="1"/>
  <c r="J15" i="6"/>
  <c r="J12" i="6"/>
  <c r="K12" i="6" s="1"/>
  <c r="L12" i="6" s="1"/>
  <c r="K15" i="6"/>
  <c r="L15" i="6" s="1"/>
  <c r="K23" i="6"/>
  <c r="K22" i="6"/>
  <c r="K21" i="6"/>
  <c r="K20" i="6"/>
  <c r="E5" i="1"/>
  <c r="E6" i="1"/>
  <c r="E7" i="1"/>
  <c r="E8" i="1"/>
  <c r="E9" i="1"/>
  <c r="E10" i="1"/>
  <c r="E4" i="1"/>
  <c r="C11" i="1"/>
  <c r="D23" i="6"/>
  <c r="D22" i="6"/>
  <c r="D21" i="6"/>
  <c r="D20" i="6"/>
  <c r="G17" i="2"/>
  <c r="A13" i="3" a="1"/>
  <c r="A13" i="3"/>
  <c r="E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<sst xmlns="http://schemas.openxmlformats.org/spreadsheetml/2006/main" count="458" uniqueCount="215">
  <si>
    <t>Soort</t>
  </si>
  <si>
    <t>Otocinclus affinis</t>
  </si>
  <si>
    <t>Lengte in cm</t>
  </si>
  <si>
    <t>Gecomb. lengte</t>
  </si>
  <si>
    <t>Naam</t>
  </si>
  <si>
    <t>Temperatuur</t>
  </si>
  <si>
    <t>Licht</t>
  </si>
  <si>
    <t>Ph</t>
  </si>
  <si>
    <t>Co2</t>
  </si>
  <si>
    <t>22-28</t>
  </si>
  <si>
    <t>5,0-8,0</t>
  </si>
  <si>
    <t>20-30 mg/l</t>
  </si>
  <si>
    <t>Groei</t>
  </si>
  <si>
    <t>Herkomst</t>
  </si>
  <si>
    <t>Zuid-Oost Azie</t>
  </si>
  <si>
    <t>Gecultiveerd</t>
  </si>
  <si>
    <t>Snel</t>
  </si>
  <si>
    <t>20-26</t>
  </si>
  <si>
    <t>5,0-7,0</t>
  </si>
  <si>
    <t>Zuid-Amerika</t>
  </si>
  <si>
    <t>PL</t>
  </si>
  <si>
    <t>E</t>
  </si>
  <si>
    <t>M</t>
  </si>
  <si>
    <t>X</t>
  </si>
  <si>
    <t>Micranthemum 'Monte Carlo'</t>
  </si>
  <si>
    <t>NO3</t>
  </si>
  <si>
    <t>Datum</t>
  </si>
  <si>
    <t>Onderhoud</t>
  </si>
  <si>
    <t>Opmerkingen</t>
  </si>
  <si>
    <t>Plaats</t>
  </si>
  <si>
    <t>Plaatsingsdatum</t>
  </si>
  <si>
    <t>Juwel BioPlus Coarse</t>
  </si>
  <si>
    <t>Juwel Bioplus Fine</t>
  </si>
  <si>
    <t>Sera Siporax</t>
  </si>
  <si>
    <t>Leeftijd</t>
  </si>
  <si>
    <t>Filtermedium</t>
  </si>
  <si>
    <t>Wekelijks onderhoud</t>
  </si>
  <si>
    <t>Onderdeel</t>
  </si>
  <si>
    <t>pH-electrode</t>
  </si>
  <si>
    <t>Co2 fles</t>
  </si>
  <si>
    <t>Co2 diffusor</t>
  </si>
  <si>
    <t>M-H</t>
  </si>
  <si>
    <t>Gemiddeld</t>
  </si>
  <si>
    <t>Ludwigia Palustris 'Super Red'</t>
  </si>
  <si>
    <t>Pogostemon Deccanenis</t>
  </si>
  <si>
    <t>India</t>
  </si>
  <si>
    <t>CO2</t>
  </si>
  <si>
    <t>Pogostemon Deccanensis</t>
  </si>
  <si>
    <t>Alternanthera reineckii 'Mini'</t>
  </si>
  <si>
    <t>Langzaam</t>
  </si>
  <si>
    <t>Limnophila Hippuridoides</t>
  </si>
  <si>
    <t>Juwel Biopad</t>
  </si>
  <si>
    <t>Seachem Matrix</t>
  </si>
  <si>
    <t>Tweemaandelijks onderhoud en watertest</t>
  </si>
  <si>
    <t>Element</t>
  </si>
  <si>
    <t>Formule</t>
  </si>
  <si>
    <t>PO4</t>
  </si>
  <si>
    <t>Nitraat</t>
  </si>
  <si>
    <t>Fosfaat</t>
  </si>
  <si>
    <t>Kalium</t>
  </si>
  <si>
    <t>Sporenelementen</t>
  </si>
  <si>
    <t>Koolstofdioxide</t>
  </si>
  <si>
    <t>30 ppm</t>
  </si>
  <si>
    <t>3 ppm</t>
  </si>
  <si>
    <t>0,5 ppm</t>
  </si>
  <si>
    <t>K+</t>
  </si>
  <si>
    <t>Streefwaarden</t>
  </si>
  <si>
    <t>K2SO4</t>
  </si>
  <si>
    <t>KNO3</t>
  </si>
  <si>
    <t>KH2PO4</t>
  </si>
  <si>
    <t>TENSO</t>
  </si>
  <si>
    <t>Streefwaarde</t>
  </si>
  <si>
    <t>20 ppm</t>
  </si>
  <si>
    <t>Doseerpomp kalibratie</t>
  </si>
  <si>
    <t>Pomp 1</t>
  </si>
  <si>
    <t>Pomp 2</t>
  </si>
  <si>
    <t>Pomp 3</t>
  </si>
  <si>
    <t>Pomp 4</t>
  </si>
  <si>
    <t>Pompnummer</t>
  </si>
  <si>
    <t>Soort onderhoud</t>
  </si>
  <si>
    <t>Handelingen</t>
  </si>
  <si>
    <t>Maandelijks onderhoud</t>
  </si>
  <si>
    <t>Tweemaandelijks onderhoud</t>
  </si>
  <si>
    <t>Toelichting onderhoud</t>
  </si>
  <si>
    <t>Pompnr.</t>
  </si>
  <si>
    <t>Minimum</t>
  </si>
  <si>
    <t>Maximum</t>
  </si>
  <si>
    <t>10 ppm</t>
  </si>
  <si>
    <t>2 ppm</t>
  </si>
  <si>
    <t>25 ppm</t>
  </si>
  <si>
    <t>1 ppm</t>
  </si>
  <si>
    <t>Init. week/dag dosering</t>
  </si>
  <si>
    <t>Tenso / Fe</t>
  </si>
  <si>
    <t>2 ppm PO4 +   0,8 ppm K</t>
  </si>
  <si>
    <t>6,5 ppm K</t>
  </si>
  <si>
    <t>0,2 ppm</t>
  </si>
  <si>
    <t>Danio margaritatus</t>
  </si>
  <si>
    <t>Paracheirodon axelrodi</t>
  </si>
  <si>
    <t>Corydoras julii</t>
  </si>
  <si>
    <t>Azië</t>
  </si>
  <si>
    <t>6,4-7,4</t>
  </si>
  <si>
    <t>22-26</t>
  </si>
  <si>
    <t>6,2-7,2</t>
  </si>
  <si>
    <t>24-30</t>
  </si>
  <si>
    <t>5,5-7,0</t>
  </si>
  <si>
    <t>21-26</t>
  </si>
  <si>
    <t>6,5-7,0</t>
  </si>
  <si>
    <t>Totaal vissen</t>
  </si>
  <si>
    <t>Totaal lengtes</t>
  </si>
  <si>
    <t>Aantal</t>
  </si>
  <si>
    <t>28 ml / 4 ml</t>
  </si>
  <si>
    <t>Plantenvoeding (KNO3, KH2PO4 en K2SO4) bijgevuld. Linker Pogostemon en Ludwigia gesnoeid en herplant.</t>
  </si>
  <si>
    <t>Gemeten 20ppm NO3 en &gt;1,8ppm PO4. Begin draadalg in rotala en alternanthera, veel draadalg op monte carlo. Alternanthera kort gesnoeid.</t>
  </si>
  <si>
    <t>Alternanthera en middel Pogostemon gesnoeid. Weinig alg. Helialux Spectrum geinstalleerd.</t>
  </si>
  <si>
    <t>Bacopa salzmannii 'Purple'</t>
  </si>
  <si>
    <t xml:space="preserve">Wekelijks onderhoud </t>
  </si>
  <si>
    <t>Scape bijgewerkt. Biopad vervangen. Goede plantengroei.</t>
  </si>
  <si>
    <t>Veel GSA op ruiten.</t>
  </si>
  <si>
    <t>Veel GSA op ruiten. Start Carbo dosering.</t>
  </si>
  <si>
    <t>Veel GSA op ruiten en gesnoeide planten. 10 mg/l NO3 gemeten. Carbo en AlgExit gedoseerd. Terugslagventielen verwijderd doseerpomp.</t>
  </si>
  <si>
    <t>Veel alg op rotala, sterk kortgesnoeid. Algemene grote snoei.</t>
  </si>
  <si>
    <t>Veel alg op monte carlo. Niet gesnoeid. AlgExit gedoseerd.</t>
  </si>
  <si>
    <t>Algengroei lijkt minder. Sterke groei. BioPad vervangen.</t>
  </si>
  <si>
    <t>Mikrogeophagus ramirezi</t>
  </si>
  <si>
    <t>6,0-7,0</t>
  </si>
  <si>
    <t>24-28</t>
  </si>
  <si>
    <t>Weinig algengroei, enkel op Alternanthera. Snoei van Lim. Hippuridoides. Monte Carlo stabiliseert.</t>
  </si>
  <si>
    <t>Snoei van Bacopa Salzmanni, Pogostemon herplant.</t>
  </si>
  <si>
    <t>https://tropica.com/en/inspiration/layout/Layout105/18935</t>
  </si>
  <si>
    <t>Monte Carlo wederom algen.</t>
  </si>
  <si>
    <t>Trichogaster Chuna</t>
  </si>
  <si>
    <t>5,5-7,2</t>
  </si>
  <si>
    <t>Temp set= 24</t>
  </si>
  <si>
    <t>20 ppm NO3 + 12,6 ppm K</t>
  </si>
  <si>
    <t>0,5 ppm Fe</t>
  </si>
  <si>
    <t>20 ppm NO3 + 2,0 ppm PO4 + 20 ppm K +      0,5 ppm Fe</t>
  </si>
  <si>
    <t>56 gram op 480 ml</t>
  </si>
  <si>
    <t>5 gram op 480 ml</t>
  </si>
  <si>
    <t>25 gram op 480 ml</t>
  </si>
  <si>
    <t>22 gram op 480 ml</t>
  </si>
  <si>
    <t>Actueel doseerschema</t>
  </si>
  <si>
    <t>Equivalent</t>
  </si>
  <si>
    <t>Grote snoei van alles gedaan. Alg lijkt minder.</t>
  </si>
  <si>
    <t>Rotala sterk kortgesnoeid, blijkt niet gezond in basis.</t>
  </si>
  <si>
    <t>Lobelia Cardinalis 'mini'</t>
  </si>
  <si>
    <t>6,0-8,0</t>
  </si>
  <si>
    <t>10-20 mg/l</t>
  </si>
  <si>
    <t>5,0-7,5</t>
  </si>
  <si>
    <t>Rotala Rotundifolia</t>
  </si>
  <si>
    <t>Alternanthera Reineckii 'Mini'</t>
  </si>
  <si>
    <t>Bacopa Salzmannii 'Purple'</t>
  </si>
  <si>
    <t>Bacopa Caroliniana</t>
  </si>
  <si>
    <t>Noord-Amerika</t>
  </si>
  <si>
    <t>5cm</t>
  </si>
  <si>
    <t>https://www.2hraquarist.com/blogs/aquascaping-ideas/dutch-style-1</t>
  </si>
  <si>
    <t>https://www.2hraquarist.com/blogs/aquascaping-ideas/dutch-style</t>
  </si>
  <si>
    <t>80cm</t>
  </si>
  <si>
    <t>40cm</t>
  </si>
  <si>
    <t>Bodembemesting</t>
  </si>
  <si>
    <t>Linksachter</t>
  </si>
  <si>
    <t>Linksvoor</t>
  </si>
  <si>
    <t>Rechtsachter</t>
  </si>
  <si>
    <t>Rechtsvoor</t>
  </si>
  <si>
    <t>16 ppm</t>
  </si>
  <si>
    <t>0,3 ppm</t>
  </si>
  <si>
    <t>Lamp</t>
  </si>
  <si>
    <t>Lumen per liter</t>
  </si>
  <si>
    <t>Lumen totaal</t>
  </si>
  <si>
    <t>Juwel Helialux Spectrum</t>
  </si>
  <si>
    <t>Verlichting</t>
  </si>
  <si>
    <t>Aantal uren</t>
  </si>
  <si>
    <t>Nieuwe scape ingeplant en alles gelijk gesnoeid. 2 tabletten Dennerle bodembemesting geplaatst aan rechter kant.</t>
  </si>
  <si>
    <t>Formules</t>
  </si>
  <si>
    <t>Voorraad chemicaliën</t>
  </si>
  <si>
    <t>Restant oplossingen</t>
  </si>
  <si>
    <t>Restant maanden</t>
  </si>
  <si>
    <t>4 ml om 09:00 uur</t>
  </si>
  <si>
    <t>5 ml om 09:00 uur</t>
  </si>
  <si>
    <t>1 ml om 21:00 uur</t>
  </si>
  <si>
    <t>Programmering</t>
  </si>
  <si>
    <t>50% ww op zaterdag</t>
  </si>
  <si>
    <t>AB Vitasub</t>
  </si>
  <si>
    <t>Dennerle PCP Root</t>
  </si>
  <si>
    <t>Kalibratiewaarde</t>
  </si>
  <si>
    <t>Recept (ca. 4 mnd)</t>
  </si>
  <si>
    <t>Resultaat dosering</t>
  </si>
  <si>
    <t>Co2 vulling</t>
  </si>
  <si>
    <t>Indic. vloeistof</t>
  </si>
  <si>
    <t>CO2 installatie</t>
  </si>
  <si>
    <t>Aansluiten</t>
  </si>
  <si>
    <t>Verwijderen</t>
  </si>
  <si>
    <t>CO2-fles instructie</t>
  </si>
  <si>
    <t>Fles sluiten, magneet- en naaldventiel open, werkdruk ventiel dicht, slangen los, demonteren.</t>
  </si>
  <si>
    <t>Monteren, slangen vast, magneetventiel open, naaldventiel licht open, fles open, werkdruk 2 bar, naaldventiel stellen en Ph-contr. starten.</t>
  </si>
  <si>
    <t>Filtratie</t>
  </si>
  <si>
    <t>(Mechanisch) 1</t>
  </si>
  <si>
    <t>(Mechanisch) 2</t>
  </si>
  <si>
    <t>(Mechanisch) 3</t>
  </si>
  <si>
    <t>(Mechanisch) 4</t>
  </si>
  <si>
    <t>(Biologisch) 5</t>
  </si>
  <si>
    <t>(Biologisch) 6</t>
  </si>
  <si>
    <t>(Biologisch) 7</t>
  </si>
  <si>
    <t>(Biologisch) 8</t>
  </si>
  <si>
    <t>Plantenbemesting en Filtratie</t>
  </si>
  <si>
    <t>Bruto restant in gram</t>
  </si>
  <si>
    <t>Netto restant in gram</t>
  </si>
  <si>
    <t>Ph set= 6,4</t>
  </si>
  <si>
    <t>50% waterverversing, bodem afzuigen, glas reinigen, controle techniek en planten.</t>
  </si>
  <si>
    <t>Ph-probe kalibreren, witte filterwatten vervangen.</t>
  </si>
  <si>
    <t>CO2 indicatorvloeistof vervangen, mechanisch filtermedium spoelen, doseerpompen kalibreren.</t>
  </si>
  <si>
    <t>Monte Carlo verslechtert.</t>
  </si>
  <si>
    <t>Visbestand</t>
  </si>
  <si>
    <t>Plantenbestand</t>
  </si>
  <si>
    <t>Logboek</t>
  </si>
  <si>
    <t>Monte carlo beetje gesnoeid en rotala green gesnoeid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</si>
</sst>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16" x14ac:knownFonts="1">
    <font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333333"/>
      <name val="Calibri"/>
      <family val="2"/>
      <scheme val="minor"/>
    </font>
    <font>
      <sz val="11"/>
      <color rgb="FF333333"/>
      <name val="Verdana"/>
      <family val="2"/>
    </font>
    <font>
      <sz val="12"/>
      <color rgb="FF000000"/>
      <name val="Calibri"/>
      <family val="2"/>
      <scheme val="minor"/>
    </font>
    <font>
      <sz val="36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rgb="FF333333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741D9"/>
        <bgColor indexed="64"/>
      </patternFill>
    </fill>
    <fill>
      <patternFill patternType="solid">
        <fgColor rgb="FFD0643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BF8F00"/>
        <bgColor rgb="FF000000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9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49" fontId="4" fillId="2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49" fontId="2" fillId="4" borderId="1" xfId="0" applyNumberFormat="1" applyFont="1" applyFill="1" applyBorder="1"/>
    <xf numFmtId="0" fontId="7" fillId="0" borderId="0" xfId="0" applyFont="1"/>
    <xf numFmtId="14" fontId="7" fillId="0" borderId="0" xfId="0" applyNumberFormat="1" applyFont="1"/>
    <xf numFmtId="49" fontId="7" fillId="0" borderId="2" xfId="0" applyNumberFormat="1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 vertical="top"/>
    </xf>
    <xf numFmtId="0" fontId="7" fillId="6" borderId="0" xfId="0" applyFont="1" applyFill="1"/>
    <xf numFmtId="0" fontId="7" fillId="0" borderId="0" xfId="0" applyFont="1" applyAlignment="1">
      <alignment horizontal="right"/>
    </xf>
    <xf numFmtId="0" fontId="7" fillId="6" borderId="0" xfId="0" applyFont="1" applyFill="1" applyAlignment="1">
      <alignment horizontal="right"/>
    </xf>
    <xf numFmtId="0" fontId="6" fillId="5" borderId="0" xfId="0" applyFont="1" applyFill="1" applyAlignment="1">
      <alignment wrapText="1"/>
    </xf>
    <xf numFmtId="165" fontId="7" fillId="0" borderId="2" xfId="0" applyNumberFormat="1" applyFont="1" applyBorder="1" applyAlignment="1">
      <alignment horizontal="left" vertical="top" wrapText="1"/>
    </xf>
    <xf numFmtId="0" fontId="9" fillId="5" borderId="3" xfId="0" applyFont="1" applyFill="1" applyBorder="1"/>
    <xf numFmtId="0" fontId="9" fillId="5" borderId="4" xfId="0" applyFont="1" applyFill="1" applyBorder="1"/>
    <xf numFmtId="0" fontId="7" fillId="7" borderId="3" xfId="0" applyFont="1" applyFill="1" applyBorder="1"/>
    <xf numFmtId="0" fontId="8" fillId="0" borderId="0" xfId="0" applyFont="1"/>
    <xf numFmtId="1" fontId="7" fillId="0" borderId="0" xfId="0" applyNumberFormat="1" applyFont="1"/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7" fillId="9" borderId="0" xfId="0" applyFont="1" applyFill="1"/>
    <xf numFmtId="0" fontId="7" fillId="0" borderId="0" xfId="0" applyFont="1" applyAlignment="1">
      <alignment wrapText="1" shrinkToFit="1"/>
    </xf>
    <xf numFmtId="0" fontId="7" fillId="0" borderId="0" xfId="0" applyFont="1" applyAlignment="1">
      <alignment wrapText="1"/>
    </xf>
    <xf numFmtId="0" fontId="10" fillId="0" borderId="0" xfId="0" applyFont="1" applyAlignment="1">
      <alignment wrapText="1" shrinkToFit="1"/>
    </xf>
    <xf numFmtId="0" fontId="7" fillId="9" borderId="0" xfId="0" applyFont="1" applyFill="1" applyAlignment="1">
      <alignment wrapText="1"/>
    </xf>
    <xf numFmtId="0" fontId="11" fillId="0" borderId="0" xfId="0" applyFont="1"/>
    <xf numFmtId="0" fontId="3" fillId="0" borderId="5" xfId="0" applyFont="1" applyBorder="1"/>
    <xf numFmtId="49" fontId="4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 vertical="top" wrapText="1"/>
    </xf>
    <xf numFmtId="0" fontId="0" fillId="11" borderId="6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0" fillId="13" borderId="6" xfId="0" applyFill="1" applyBorder="1" applyAlignment="1">
      <alignment wrapText="1"/>
    </xf>
    <xf numFmtId="0" fontId="0" fillId="8" borderId="6" xfId="0" applyFill="1" applyBorder="1" applyAlignment="1">
      <alignment wrapText="1"/>
    </xf>
    <xf numFmtId="0" fontId="0" fillId="10" borderId="6" xfId="0" applyFill="1" applyBorder="1" applyAlignment="1">
      <alignment wrapText="1"/>
    </xf>
    <xf numFmtId="0" fontId="0" fillId="14" borderId="6" xfId="0" applyFill="1" applyBorder="1" applyAlignment="1">
      <alignment wrapText="1"/>
    </xf>
    <xf numFmtId="0" fontId="0" fillId="15" borderId="6" xfId="0" applyFill="1" applyBorder="1" applyAlignment="1">
      <alignment wrapText="1"/>
    </xf>
    <xf numFmtId="0" fontId="0" fillId="16" borderId="6" xfId="0" applyFill="1" applyBorder="1" applyAlignment="1">
      <alignment wrapText="1"/>
    </xf>
    <xf numFmtId="0" fontId="13" fillId="3" borderId="6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top" wrapText="1"/>
    </xf>
    <xf numFmtId="164" fontId="7" fillId="0" borderId="0" xfId="0" applyNumberFormat="1" applyFont="1"/>
    <xf numFmtId="0" fontId="15" fillId="0" borderId="0" xfId="0" applyFont="1"/>
  </cellXfs>
  <cellStyles count="1">
    <cellStyle name="Standaard" xfId="0" builtinId="0"/>
  </cellStyles>
  <dxfs count="81"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border outline="0">
        <top style="thin">
          <color theme="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alignment horizontal="general" vertical="bottom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33333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4" tint="-0.249977111117893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4" tint="-0.249977111117893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4" tint="-0.249977111117893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4" tint="-0.249977111117893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</dxf>
  </dxfs>
  <tableStyles count="0" defaultTableStyle="TableStyleMedium2" defaultPivotStyle="PivotStyleLight16"/>
  <colors>
    <mruColors>
      <color rgb="FFD06432"/>
      <color rgb="FFFF027B"/>
      <color rgb="FFEB464C"/>
      <color rgb="FF9741D9"/>
      <color rgb="FFC7005E"/>
      <color rgb="FFC2305C"/>
      <color rgb="FFA5294E"/>
      <color rgb="FF972648"/>
      <color rgb="FF9E4CC4"/>
      <color rgb="FFCE8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12</xdr:row>
      <xdr:rowOff>165100</xdr:rowOff>
    </xdr:from>
    <xdr:to>
      <xdr:col>5</xdr:col>
      <xdr:colOff>977900</xdr:colOff>
      <xdr:row>28</xdr:row>
      <xdr:rowOff>165100</xdr:rowOff>
    </xdr:to>
    <xdr:pic>
      <xdr:nvPicPr>
        <xdr:cNvPr id="2" name="Afbeelding 1" descr="kooldioxide (Co2)">
          <a:extLst>
            <a:ext uri="{FF2B5EF4-FFF2-40B4-BE49-F238E27FC236}">
              <a16:creationId xmlns:a16="http://schemas.microsoft.com/office/drawing/2014/main" id="{A1A6F78F-F2D3-01F2-8F7B-0BB558257A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1" r="1168"/>
        <a:stretch/>
      </xdr:blipFill>
      <xdr:spPr bwMode="auto">
        <a:xfrm>
          <a:off x="63500" y="3289300"/>
          <a:ext cx="7493000" cy="463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1447800</xdr:colOff>
      <xdr:row>29</xdr:row>
      <xdr:rowOff>241300</xdr:rowOff>
    </xdr:from>
    <xdr:to>
      <xdr:col>5</xdr:col>
      <xdr:colOff>101600</xdr:colOff>
      <xdr:row>38</xdr:row>
      <xdr:rowOff>17195</xdr:rowOff>
    </xdr:to>
    <xdr:pic>
      <xdr:nvPicPr>
        <xdr:cNvPr id="2" name="Afbeelding 1" descr="Juwel Filter Set BioFlow M 3.0 | Complete filterset - AquastoreXL">
          <a:extLst>
            <a:ext uri="{FF2B5EF4-FFF2-40B4-BE49-F238E27FC236}">
              <a16:creationId xmlns:a16="http://schemas.microsoft.com/office/drawing/2014/main" id="{6184D3B1-2F42-514B-AA0B-25AFD63AFB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43" r="25336"/>
        <a:stretch/>
      </xdr:blipFill>
      <xdr:spPr bwMode="auto">
        <a:xfrm>
          <a:off x="7239000" y="9906000"/>
          <a:ext cx="1257300" cy="2176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29</xdr:row>
      <xdr:rowOff>27214</xdr:rowOff>
    </xdr:from>
    <xdr:to>
      <xdr:col>18</xdr:col>
      <xdr:colOff>70758</xdr:colOff>
      <xdr:row>40</xdr:row>
      <xdr:rowOff>43789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5312169-D00C-1BDA-D559-8B1732C9F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9" y="7447643"/>
          <a:ext cx="7772400" cy="402614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CABA1-68DB-FA41-B21B-73FBE364C0B1}" name="Tabel1" displayName="Tabel1" ref="A3:E11" totalsRowShown="0" headerRowDxfId="80" dataDxfId="79">
  <autoFilter ref="A3:E11" xr:uid="{8C5CABA1-68DB-FA41-B21B-73FBE364C0B1}"/>
  <tableColumns count="5">
    <tableColumn id="1" xr3:uid="{D22393C3-BC10-8E4B-9333-BF69CC0986D3}" name="Soort" dataDxfId="78"/>
    <tableColumn id="5" xr3:uid="{A0DDC7BC-3A7F-2A4D-A082-22D234C788A2}" name="Herkomst" dataDxfId="77"/>
    <tableColumn id="2" xr3:uid="{0729B68C-3462-B64E-B5EC-6FCA6052BB1E}" name="Aantal" dataDxfId="76"/>
    <tableColumn id="3" xr3:uid="{CBE0EAE1-DEEC-B448-AB2E-C815827BCA84}" name="Lengte in cm" dataDxfId="75"/>
    <tableColumn id="4" xr3:uid="{91C1771E-5679-3D40-831C-FDC55ACABB92}" name="Gecomb. lengte" dataDxfId="74">
      <calculatedColumnFormula>SUBTOTAL(109,Tabel1[Gecomb. lengte])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85C5804-7125-8F49-841E-8F2DB0EF359D}" name="Tabel13" displayName="Tabel13" ref="G3:H9" totalsRowShown="0" headerRowDxfId="73" dataDxfId="71" headerRowBorderDxfId="72" tableBorderDxfId="70">
  <autoFilter ref="G3:H9" xr:uid="{885C5804-7125-8F49-841E-8F2DB0EF359D}"/>
  <tableColumns count="2">
    <tableColumn id="1" xr3:uid="{C1A9C719-8F44-C943-809E-A1A35B438B38}" name="Ph" dataDxfId="69"/>
    <tableColumn id="4" xr3:uid="{46D61E16-EEB6-0042-986B-EDBDFE6B42CE}" name="Temperatuur" dataDxfId="6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059B54-A62B-3247-BFAD-9512AA946D8C}" name="Tabel2" displayName="Tabel2" ref="A2:G11" totalsRowShown="0" headerRowDxfId="67" dataDxfId="66">
  <autoFilter ref="A2:G11" xr:uid="{EA059B54-A62B-3247-BFAD-9512AA946D8C}"/>
  <tableColumns count="7">
    <tableColumn id="1" xr3:uid="{CD482776-18CA-BF43-97DA-6EA158207E7A}" name="Naam" dataDxfId="65"/>
    <tableColumn id="2" xr3:uid="{BFABA6AA-620A-1F4D-B8A0-4A260E2B7E00}" name="Ph" dataDxfId="64"/>
    <tableColumn id="3" xr3:uid="{6C70C5AD-C05A-7241-93EE-2358920DD55B}" name="Licht" dataDxfId="63"/>
    <tableColumn id="6" xr3:uid="{AE302672-EEED-4E45-AB8B-D942C9BAAB32}" name="Co2" dataDxfId="62"/>
    <tableColumn id="9" xr3:uid="{D371E3EF-7F5A-7A4F-8EF2-1A07D50A0663}" name="PL" dataDxfId="61"/>
    <tableColumn id="5" xr3:uid="{94BDF3A6-7767-6B49-B595-5543568D2FC3}" name="Groei" dataDxfId="60"/>
    <tableColumn id="7" xr3:uid="{2B11EE20-26E1-1E44-B491-D4325ED2DE9D}" name="Herkomst" dataDxfId="5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DCA8B3-4AB1-C742-B6CF-523C9FBE9CE2}" name="Tabel3" displayName="Tabel3" ref="A3:E8" totalsRowShown="0" headerRowDxfId="58" dataDxfId="57">
  <autoFilter ref="A3:E8" xr:uid="{4CDCA8B3-4AB1-C742-B6CF-523C9FBE9CE2}"/>
  <tableColumns count="5">
    <tableColumn id="1" xr3:uid="{D79E135E-7009-4044-8FC9-0E5A84C7F328}" name="Formule" dataDxfId="56"/>
    <tableColumn id="5" xr3:uid="{291AAE2F-1692-3A4D-97F9-2AADC0C8BE7E}" name="Element" dataDxfId="55"/>
    <tableColumn id="2" xr3:uid="{DCDCE456-721E-0A46-9364-9AEF32D25DA9}" name="Minimum" dataDxfId="54"/>
    <tableColumn id="4" xr3:uid="{0247A9AA-95C3-F340-B345-192A0693C39C}" name="Streefwaarde" dataDxfId="53"/>
    <tableColumn id="3" xr3:uid="{E0A84E6E-403B-8E42-9BC9-7FC116D21D5C}" name="Maximum" dataDxfId="5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BD56F2E-EAE2-314E-B918-E996B45F9A47}" name="Tabel47" displayName="Tabel47" ref="A19:D23" totalsRowShown="0" headerRowDxfId="51" dataDxfId="50">
  <autoFilter ref="A19:D23" xr:uid="{6BD56F2E-EAE2-314E-B918-E996B45F9A47}"/>
  <tableColumns count="4">
    <tableColumn id="1" xr3:uid="{6DC7F6A6-526E-F341-9152-991BD0D458DA}" name="Pompnummer" dataDxfId="49"/>
    <tableColumn id="4" xr3:uid="{C0FBFEED-BCD5-EB47-AD3C-FAD3C1EA0AD0}" name="Kalibratiewaarde" dataDxfId="48"/>
    <tableColumn id="2" xr3:uid="{5A37767C-4768-D840-839E-1CE3828DAC6E}" name="Datum" dataDxfId="47"/>
    <tableColumn id="3" xr3:uid="{CAC7A9AC-D484-EA4D-A8C6-096360324C7B}" name="Leeftijd" dataDxfId="4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2A96240-553D-6F48-9D24-EB2B314C991F}" name="Tabel4" displayName="Tabel4" ref="A11:E16" totalsRowShown="0" headerRowDxfId="45" dataDxfId="44">
  <autoFilter ref="A11:E16" xr:uid="{B2A96240-553D-6F48-9D24-EB2B314C991F}"/>
  <tableColumns count="5">
    <tableColumn id="1" xr3:uid="{56D92D96-E2B9-0C40-87B3-4F7DDF53082E}" name="Element" dataDxfId="43"/>
    <tableColumn id="2" xr3:uid="{EB098791-E669-0040-9C9D-318BC565BF86}" name="Recept (ca. 4 mnd)" dataDxfId="42"/>
    <tableColumn id="3" xr3:uid="{455C5890-A513-B041-AE7C-54C71037EA1F}" name="Init. week/dag dosering" dataDxfId="41"/>
    <tableColumn id="5" xr3:uid="{BB86F03C-34EC-F643-9CED-4C4968166666}" name="Resultaat dosering" dataDxfId="40"/>
    <tableColumn id="4" xr3:uid="{1394FF7B-27DA-664F-BE92-9DDCC0DABADC}" name="Pompnr." dataDxfId="3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5683606-5F9E-9F4B-A27F-CAC36686656D}" name="Tabel476" displayName="Tabel476" ref="H19:K23" totalsRowShown="0" headerRowDxfId="38" dataDxfId="37">
  <autoFilter ref="H19:K23" xr:uid="{55683606-5F9E-9F4B-A27F-CAC36686656D}"/>
  <tableColumns count="4">
    <tableColumn id="1" xr3:uid="{591A5D3E-16AE-CD49-86FA-3802E9AE271C}" name="Plaats" dataDxfId="36"/>
    <tableColumn id="4" xr3:uid="{9A00F86D-398C-9248-85F5-E4528B35E6A6}" name="Soort" dataDxfId="35"/>
    <tableColumn id="2" xr3:uid="{56ADE06C-79A7-CC45-B66B-6CBE5F61238B}" name="Datum" dataDxfId="34"/>
    <tableColumn id="3" xr3:uid="{7F0AE56E-286F-B74C-87DD-6E0F3BD97BCA}" name="Leeftijd" dataDxfId="33">
      <calculatedColumnFormula>DATEDIF($J$21,TODAY(),"d")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67DA97E-30E0-6B4F-A438-320FBA3B6E33}" name="Tabel15" displayName="Tabel15" ref="A26:D27" totalsRowShown="0" headerRowDxfId="32" dataDxfId="31">
  <autoFilter ref="A26:D27" xr:uid="{367DA97E-30E0-6B4F-A438-320FBA3B6E33}"/>
  <tableColumns count="4">
    <tableColumn id="1" xr3:uid="{6CB70F9C-64E2-A443-9017-81909D596DAA}" name="Lamp" dataDxfId="30"/>
    <tableColumn id="2" xr3:uid="{B1B4B139-E56C-BA43-AA76-D0C7F76533D2}" name="Lumen totaal" dataDxfId="29"/>
    <tableColumn id="3" xr3:uid="{291B696B-EACC-164B-8985-7A7DA7E71CCE}" name="Lumen per liter" dataDxfId="28">
      <calculatedColumnFormula>Tabel15[[#This Row],[Lumen totaal]]/100</calculatedColumnFormula>
    </tableColumn>
    <tableColumn id="4" xr3:uid="{66513B29-E594-2845-A49D-EA1014ACF5E8}" name="Aantal uren" dataDxfId="27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31B799D-BD06-B04A-8754-137CDE94E70C}" name="Tabel14" displayName="Tabel14" ref="H11:L15" totalsRowShown="0">
  <autoFilter ref="H11:L15" xr:uid="{631B799D-BD06-B04A-8754-137CDE94E70C}"/>
  <tableColumns count="5">
    <tableColumn id="1" xr3:uid="{959FADDA-A5A8-3C48-BA68-5B830E1CF5A9}" name="Element" dataDxfId="26"/>
    <tableColumn id="8" xr3:uid="{312AB3AC-4113-A742-A259-9ED7D12DB6C6}" name="Bruto restant in gram" dataDxfId="25"/>
    <tableColumn id="2" xr3:uid="{8D0D8200-111E-BF44-A156-17EDFB67D582}" name="Netto restant in gram" dataDxfId="24">
      <calculatedColumnFormula>Tabel14[[#This Row],[Bruto restant in gram]]-55</calculatedColumnFormula>
    </tableColumn>
    <tableColumn id="6" xr3:uid="{19B19325-4EB4-7B4E-902E-1874E0291F18}" name="Restant oplossingen" dataDxfId="23">
      <calculatedColumnFormula>Tabel14[[#This Row],[Netto restant in gram]]/56</calculatedColumnFormula>
    </tableColumn>
    <tableColumn id="7" xr3:uid="{25845BD6-66A4-8C45-95AC-02459906F113}" name="Restant maanden" dataDxfId="22">
      <calculatedColumnFormula>Tabel14[[#This Row],[Restant oplossingen]]*4</calculatedColumnFormula>
    </tableColumn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6384E8B-2426-D54C-9F3C-5A6833640A1D}" name="Tabel16" displayName="Tabel16" ref="H26:J31" totalsRowShown="0" headerRowDxfId="21" dataDxfId="20">
  <autoFilter ref="H26:J31" xr:uid="{26384E8B-2426-D54C-9F3C-5A6833640A1D}"/>
  <tableColumns count="3">
    <tableColumn id="1" xr3:uid="{956F6ACE-07E9-694A-B844-1602B0F7F8B6}" name="Onderdeel" dataDxfId="19"/>
    <tableColumn id="2" xr3:uid="{4AC0C0BB-053E-5340-B06D-1B8420392EA5}" name="Plaatsingsdatum" dataDxfId="18"/>
    <tableColumn id="3" xr3:uid="{1D95BE1F-4313-9E45-8EC3-701CB7871BC6}" name="Leeftijd" dataDxfId="17">
      <calculatedColumnFormula>DATEDIF($I$27,TODAY(),"d")</calculatedColumnFormula>
    </tableColumn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1F49AD6-1C22-824A-9792-9DA31A4A6080}" name="Tabel8" displayName="Tabel8" ref="A30:D39" totalsRowShown="0" headerRowDxfId="16" dataDxfId="15" tableBorderDxfId="14">
  <autoFilter ref="A30:D39" xr:uid="{01F49AD6-1C22-824A-9792-9DA31A4A6080}"/>
  <tableColumns count="4">
    <tableColumn id="1" xr3:uid="{7D592266-D991-F34C-8C77-9FCE466AD593}" name="Plaats" dataDxfId="13"/>
    <tableColumn id="2" xr3:uid="{8AA55FAC-DF9C-C449-B07D-E3A9AB8CE712}" name="Filtermedium" dataDxfId="12"/>
    <tableColumn id="3" xr3:uid="{08A5A91F-1C0E-994D-9782-948B3FD7AD00}" name="Plaatsingsdatum" dataDxfId="11"/>
    <tableColumn id="4" xr3:uid="{AA50E4D8-C596-E748-9ED1-A73BF9F24C7B}" name="Leeftijd" dataDxfId="10">
      <calculatedColumnFormula>DATEDIF($C$32,TODAY(),"d")</calculatedColumnFormula>
    </tableColumn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3D3247D-3FBA-F941-80E8-FD484C456758}" name="Tabel9" displayName="Tabel9" ref="A2:C29" totalsRowShown="0" headerRowDxfId="9" dataDxfId="8" tableBorderDxfId="7">
  <autoFilter ref="A2:C29" xr:uid="{93D3247D-3FBA-F941-80E8-FD484C456758}"/>
  <sortState xmlns:xlrd2="http://schemas.microsoft.com/office/spreadsheetml/2017/richdata2" ref="A3:C29">
    <sortCondition descending="1" ref="A2:A29"/>
  </sortState>
  <tableColumns count="3">
    <tableColumn id="1" xr3:uid="{170A8800-C849-9A42-A66A-E0FD6BDE0F2F}" name="Datum" dataDxfId="6"/>
    <tableColumn id="2" xr3:uid="{4ED83073-F478-1B41-9A96-61E068617A5B}" name="Onderhoud" dataDxfId="5"/>
    <tableColumn id="3" xr3:uid="{AD22493C-593F-8B4D-9467-D06BB055280D}" name="Opmerkingen" dataDxfId="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990E97D-3045-BF48-B866-D998FC77C13D}" name="Tabel7" displayName="Tabel7" ref="F2:G5" totalsRowShown="0" headerRowDxfId="3" dataDxfId="2" headerRowCellStyle="Standaard" dataCellStyle="Standaard">
  <autoFilter ref="F2:G5" xr:uid="{3990E97D-3045-BF48-B866-D998FC77C13D}"/>
  <tableColumns count="2">
    <tableColumn id="1" xr3:uid="{3593B7B1-5178-4947-84E7-6DEE9BCACE0B}" name="Soort onderhoud" dataDxfId="1" dataCellStyle="Standaard"/>
    <tableColumn id="2" xr3:uid="{3865CCA8-16DC-6F43-B032-0779EA2DEC2B}" name="Handelingen" dataDxfId="0" dataCellStyle="Standaar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71E4E-7B38-9B40-A767-F7B87C38BB4C}">
  <dimension ref="A1:J20"/>
  <sheetViews>
    <sheetView workbookViewId="0">
      <selection activeCell="A2" sqref="A2"/>
    </sheetView>
  </sheetViews>
  <sheetFormatPr baseColWidth="10" defaultColWidth="10.83203125" defaultRowHeight="16" x14ac:dyDescent="0.2"/>
  <cols>
    <col min="1" max="1" width="32.83203125" customWidth="1"/>
    <col min="2" max="2" width="17.6640625" bestFit="1" customWidth="1"/>
    <col min="3" max="3" width="14.33203125" customWidth="1"/>
    <col min="4" max="4" width="20.1640625" bestFit="1" customWidth="1"/>
    <col min="5" max="5" width="24" bestFit="1" customWidth="1"/>
    <col min="6" max="6" width="5.1640625" customWidth="1"/>
    <col min="7" max="7" width="16.1640625" bestFit="1" customWidth="1"/>
    <col min="8" max="8" width="20.6640625" bestFit="1" customWidth="1"/>
  </cols>
  <sheetData>
    <row r="1" spans="1:10" ht="46.5" x14ac:dyDescent="0.65">
      <c r="A1" s="1" t="s">
        <v>211</v>
      </c>
    </row>
    <row r="3" spans="1:10" ht="23.25" x14ac:dyDescent="0.3">
      <c r="A3" s="2" t="s">
        <v>0</v>
      </c>
      <c r="B3" s="2" t="s">
        <v>13</v>
      </c>
      <c r="C3" s="2" t="s">
        <v>109</v>
      </c>
      <c r="D3" s="2" t="s">
        <v>2</v>
      </c>
      <c r="E3" s="2" t="s">
        <v>3</v>
      </c>
      <c r="G3" s="35" t="s">
        <v>7</v>
      </c>
      <c r="H3" s="35" t="s">
        <v>5</v>
      </c>
    </row>
    <row r="4" spans="1:10" ht="23.25" x14ac:dyDescent="0.3">
      <c r="A4" s="2" t="s">
        <v>123</v>
      </c>
      <c r="B4" s="2" t="s">
        <v>19</v>
      </c>
      <c r="C4" s="2">
        <v>2</v>
      </c>
      <c r="D4" s="2">
        <v>6</v>
      </c>
      <c r="E4" s="2">
        <f>PRODUCT(Tabel1[[#This Row],[Aantal]],Tabel1[[#This Row],[Lengte in cm]])</f>
        <v>12</v>
      </c>
      <c r="G4" s="36" t="s">
        <v>124</v>
      </c>
      <c r="H4" s="36" t="s">
        <v>125</v>
      </c>
    </row>
    <row r="5" spans="1:10" ht="24" x14ac:dyDescent="0.3">
      <c r="A5" s="2" t="s">
        <v>130</v>
      </c>
      <c r="B5" s="2" t="s">
        <v>99</v>
      </c>
      <c r="C5" s="2">
        <v>0</v>
      </c>
      <c r="D5" s="2">
        <v>5</v>
      </c>
      <c r="E5" s="2">
        <f>PRODUCT(Tabel1[[#This Row],[Aantal]],Tabel1[[#This Row],[Lengte in cm]])</f>
        <v>0</v>
      </c>
      <c r="G5" s="36" t="s">
        <v>131</v>
      </c>
      <c r="H5" s="36" t="s">
        <v>9</v>
      </c>
    </row>
    <row r="6" spans="1:10" ht="24" x14ac:dyDescent="0.3">
      <c r="A6" s="2" t="s">
        <v>96</v>
      </c>
      <c r="B6" s="2" t="s">
        <v>99</v>
      </c>
      <c r="C6" s="2">
        <v>3</v>
      </c>
      <c r="D6" s="2">
        <v>3</v>
      </c>
      <c r="E6" s="2">
        <f>PRODUCT(Tabel1[[#This Row],[Aantal]],Tabel1[[#This Row],[Lengte in cm]])</f>
        <v>9</v>
      </c>
      <c r="G6" s="36" t="s">
        <v>100</v>
      </c>
      <c r="H6" s="36" t="s">
        <v>101</v>
      </c>
    </row>
    <row r="7" spans="1:10" ht="23.25" x14ac:dyDescent="0.3">
      <c r="A7" s="2" t="s">
        <v>97</v>
      </c>
      <c r="B7" s="2" t="s">
        <v>19</v>
      </c>
      <c r="C7" s="2">
        <v>10</v>
      </c>
      <c r="D7" s="2">
        <v>4</v>
      </c>
      <c r="E7" s="2">
        <f>PRODUCT(Tabel1[[#This Row],[Aantal]],Tabel1[[#This Row],[Lengte in cm]])</f>
        <v>40</v>
      </c>
      <c r="G7" s="36" t="s">
        <v>102</v>
      </c>
      <c r="H7" s="36" t="s">
        <v>103</v>
      </c>
      <c r="I7" s="4"/>
      <c r="J7" s="4"/>
    </row>
    <row r="8" spans="1:10" ht="23.25" x14ac:dyDescent="0.3">
      <c r="A8" s="2" t="s">
        <v>98</v>
      </c>
      <c r="B8" s="2" t="s">
        <v>19</v>
      </c>
      <c r="C8" s="2">
        <v>5</v>
      </c>
      <c r="D8" s="2">
        <v>5</v>
      </c>
      <c r="E8" s="2">
        <f>PRODUCT(Tabel1[[#This Row],[Aantal]],Tabel1[[#This Row],[Lengte in cm]])</f>
        <v>25</v>
      </c>
      <c r="G8" s="36" t="s">
        <v>104</v>
      </c>
      <c r="H8" s="36" t="s">
        <v>17</v>
      </c>
    </row>
    <row r="9" spans="1:10" ht="23.25" x14ac:dyDescent="0.3">
      <c r="A9" s="2" t="s">
        <v>1</v>
      </c>
      <c r="B9" s="2" t="s">
        <v>19</v>
      </c>
      <c r="C9" s="2">
        <v>3</v>
      </c>
      <c r="D9" s="2">
        <v>4</v>
      </c>
      <c r="E9" s="2">
        <f>PRODUCT(Tabel1[[#This Row],[Aantal]],Tabel1[[#This Row],[Lengte in cm]])</f>
        <v>12</v>
      </c>
      <c r="G9" s="36" t="s">
        <v>106</v>
      </c>
      <c r="H9" s="36" t="s">
        <v>105</v>
      </c>
      <c r="I9" s="4"/>
      <c r="J9" s="4"/>
    </row>
    <row r="10" spans="1:10" ht="23.25" x14ac:dyDescent="0.3">
      <c r="A10" s="2"/>
      <c r="B10" s="2"/>
      <c r="C10" s="2"/>
      <c r="D10" s="2"/>
      <c r="E10" s="2">
        <f>PRODUCT(Tabel1[[#This Row],[Aantal]],Tabel1[[#This Row],[Lengte in cm]])</f>
        <v>0</v>
      </c>
      <c r="G10" s="4"/>
    </row>
    <row r="11" spans="1:10" ht="23.25" x14ac:dyDescent="0.3">
      <c r="A11" s="2"/>
      <c r="B11" s="37" t="s">
        <v>107</v>
      </c>
      <c r="C11" s="2">
        <f>SUBTOTAL(109,C4:C10)</f>
        <v>23</v>
      </c>
      <c r="D11" s="37" t="s">
        <v>108</v>
      </c>
      <c r="E11" s="2">
        <f>SUBTOTAL(109,E4:E10)</f>
        <v>98</v>
      </c>
      <c r="G11" s="3" t="s">
        <v>206</v>
      </c>
      <c r="H11" s="3" t="s">
        <v>132</v>
      </c>
    </row>
    <row r="12" spans="1:10" ht="23.25" x14ac:dyDescent="0.3">
      <c r="F12" s="5"/>
      <c r="G12" s="5"/>
    </row>
    <row r="13" spans="1:10" ht="23.25" x14ac:dyDescent="0.3">
      <c r="F13" s="6"/>
      <c r="G13" s="8"/>
    </row>
    <row r="14" spans="1:10" ht="23.25" x14ac:dyDescent="0.3">
      <c r="F14" s="6"/>
      <c r="G14" s="8"/>
    </row>
    <row r="20" spans="6:7" ht="23.25" x14ac:dyDescent="0.3">
      <c r="F20" s="6"/>
      <c r="G20" s="8"/>
    </row>
  </sheetData>
  <pageMargins left="0.7" right="0.7" top="0.75" bottom="0.75" header="0.3" footer="0.3"/>
  <pageSetup paperSize="9" orientation="portrait" horizontalDpi="0" verticalDpi="0"/>
  <ignoredErrors>
    <ignoredError sqref="E10" calculatedColumn="1"/>
  </ignoredErrors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9148A-83C9-9842-9F91-B61DF09B4214}">
  <dimension ref="A1:H29"/>
  <sheetViews>
    <sheetView zoomScaleNormal="100" workbookViewId="0">
      <selection activeCell="A2" sqref="A2"/>
    </sheetView>
  </sheetViews>
  <sheetFormatPr baseColWidth="10" defaultColWidth="10.83203125" defaultRowHeight="16" x14ac:dyDescent="0.2"/>
  <cols>
    <col min="1" max="1" width="44.83203125" customWidth="1"/>
    <col min="2" max="2" width="9.83203125" bestFit="1" customWidth="1"/>
    <col min="3" max="3" width="10" bestFit="1" customWidth="1"/>
    <col min="4" max="4" width="14.6640625" bestFit="1" customWidth="1"/>
    <col min="5" max="5" width="7" bestFit="1" customWidth="1"/>
    <col min="6" max="6" width="14.5" bestFit="1" customWidth="1"/>
    <col min="7" max="7" width="20.1640625" bestFit="1" customWidth="1"/>
    <col min="8" max="8" width="11.6640625" bestFit="1" customWidth="1"/>
  </cols>
  <sheetData>
    <row r="1" spans="1:7" ht="46.5" x14ac:dyDescent="0.65">
      <c r="A1" s="1" t="s">
        <v>212</v>
      </c>
    </row>
    <row r="2" spans="1:7" ht="23.25" x14ac:dyDescent="0.3">
      <c r="A2" s="2" t="s">
        <v>4</v>
      </c>
      <c r="B2" s="2" t="s">
        <v>7</v>
      </c>
      <c r="C2" s="2" t="s">
        <v>6</v>
      </c>
      <c r="D2" s="2" t="s">
        <v>8</v>
      </c>
      <c r="E2" s="2" t="s">
        <v>20</v>
      </c>
      <c r="F2" s="2" t="s">
        <v>12</v>
      </c>
      <c r="G2" s="2" t="s">
        <v>13</v>
      </c>
    </row>
    <row r="3" spans="1:7" ht="23.25" x14ac:dyDescent="0.3">
      <c r="A3" s="2" t="s">
        <v>43</v>
      </c>
      <c r="B3" s="2" t="s">
        <v>10</v>
      </c>
      <c r="C3" s="2" t="s">
        <v>41</v>
      </c>
      <c r="D3" s="2" t="s">
        <v>11</v>
      </c>
      <c r="E3" s="2" t="s">
        <v>22</v>
      </c>
      <c r="F3" s="2" t="s">
        <v>42</v>
      </c>
      <c r="G3" s="2" t="s">
        <v>15</v>
      </c>
    </row>
    <row r="4" spans="1:7" ht="23.25" x14ac:dyDescent="0.3">
      <c r="A4" s="2" t="s">
        <v>150</v>
      </c>
      <c r="B4" s="2" t="s">
        <v>147</v>
      </c>
      <c r="C4" s="2" t="s">
        <v>41</v>
      </c>
      <c r="D4" s="2" t="s">
        <v>146</v>
      </c>
      <c r="E4" s="2" t="s">
        <v>21</v>
      </c>
      <c r="F4" s="2" t="s">
        <v>42</v>
      </c>
      <c r="G4" s="2" t="s">
        <v>19</v>
      </c>
    </row>
    <row r="5" spans="1:7" ht="23.25" x14ac:dyDescent="0.3">
      <c r="A5" s="2" t="s">
        <v>44</v>
      </c>
      <c r="B5" s="2" t="s">
        <v>10</v>
      </c>
      <c r="C5" s="2" t="s">
        <v>41</v>
      </c>
      <c r="D5" s="2" t="s">
        <v>11</v>
      </c>
      <c r="E5" s="2" t="s">
        <v>22</v>
      </c>
      <c r="F5" s="2" t="s">
        <v>42</v>
      </c>
      <c r="G5" s="2" t="s">
        <v>45</v>
      </c>
    </row>
    <row r="6" spans="1:7" ht="23.25" x14ac:dyDescent="0.3">
      <c r="A6" s="2" t="s">
        <v>50</v>
      </c>
      <c r="B6" s="2" t="s">
        <v>10</v>
      </c>
      <c r="C6" s="2" t="s">
        <v>41</v>
      </c>
      <c r="D6" s="2" t="s">
        <v>11</v>
      </c>
      <c r="E6" s="2" t="s">
        <v>22</v>
      </c>
      <c r="F6" s="2" t="s">
        <v>42</v>
      </c>
      <c r="G6" s="2" t="s">
        <v>14</v>
      </c>
    </row>
    <row r="7" spans="1:7" ht="23.25" x14ac:dyDescent="0.3">
      <c r="A7" s="2" t="s">
        <v>149</v>
      </c>
      <c r="B7" s="2" t="s">
        <v>10</v>
      </c>
      <c r="C7" s="2" t="s">
        <v>41</v>
      </c>
      <c r="D7" s="2" t="s">
        <v>11</v>
      </c>
      <c r="E7" s="2" t="s">
        <v>22</v>
      </c>
      <c r="F7" s="2" t="s">
        <v>49</v>
      </c>
      <c r="G7" s="2" t="s">
        <v>15</v>
      </c>
    </row>
    <row r="8" spans="1:7" ht="23.25" x14ac:dyDescent="0.3">
      <c r="A8" s="2" t="s">
        <v>151</v>
      </c>
      <c r="B8" s="2" t="s">
        <v>145</v>
      </c>
      <c r="C8" s="2" t="s">
        <v>41</v>
      </c>
      <c r="D8" s="2" t="s">
        <v>146</v>
      </c>
      <c r="E8" s="2" t="s">
        <v>21</v>
      </c>
      <c r="F8" s="2" t="s">
        <v>49</v>
      </c>
      <c r="G8" s="2" t="s">
        <v>152</v>
      </c>
    </row>
    <row r="9" spans="1:7" ht="23.25" x14ac:dyDescent="0.3">
      <c r="A9" s="2" t="s">
        <v>144</v>
      </c>
      <c r="B9" s="2" t="s">
        <v>145</v>
      </c>
      <c r="C9" s="2" t="s">
        <v>41</v>
      </c>
      <c r="D9" s="2" t="s">
        <v>146</v>
      </c>
      <c r="E9" s="2" t="s">
        <v>22</v>
      </c>
      <c r="F9" s="2" t="s">
        <v>49</v>
      </c>
      <c r="G9" s="2" t="s">
        <v>15</v>
      </c>
    </row>
    <row r="10" spans="1:7" ht="23.25" x14ac:dyDescent="0.3">
      <c r="A10" s="2" t="s">
        <v>148</v>
      </c>
      <c r="B10" s="2" t="s">
        <v>10</v>
      </c>
      <c r="C10" s="2" t="s">
        <v>41</v>
      </c>
      <c r="D10" s="2" t="s">
        <v>11</v>
      </c>
      <c r="E10" s="2" t="s">
        <v>21</v>
      </c>
      <c r="F10" s="2" t="s">
        <v>16</v>
      </c>
      <c r="G10" s="2" t="s">
        <v>14</v>
      </c>
    </row>
    <row r="11" spans="1:7" ht="23.25" x14ac:dyDescent="0.3">
      <c r="A11" s="2" t="s">
        <v>24</v>
      </c>
      <c r="B11" s="2" t="s">
        <v>18</v>
      </c>
      <c r="C11" s="2" t="s">
        <v>41</v>
      </c>
      <c r="D11" s="2" t="s">
        <v>11</v>
      </c>
      <c r="E11" s="2" t="s">
        <v>21</v>
      </c>
      <c r="F11" s="2" t="s">
        <v>42</v>
      </c>
      <c r="G11" s="2" t="s">
        <v>19</v>
      </c>
    </row>
    <row r="17" spans="6:8" ht="23.25" x14ac:dyDescent="0.3">
      <c r="G17" s="10" t="str">
        <f>Visbestand!G11</f>
        <v>Ph set= 6,4</v>
      </c>
    </row>
    <row r="18" spans="6:8" ht="23.25" x14ac:dyDescent="0.3">
      <c r="H18" s="5"/>
    </row>
    <row r="19" spans="6:8" ht="23.25" x14ac:dyDescent="0.3">
      <c r="F19" s="5"/>
      <c r="G19" s="5"/>
      <c r="H19" s="7"/>
    </row>
    <row r="20" spans="6:8" ht="23.25" x14ac:dyDescent="0.3">
      <c r="F20" s="6"/>
      <c r="G20" s="9"/>
      <c r="H20" s="7"/>
    </row>
    <row r="21" spans="6:8" ht="23.25" x14ac:dyDescent="0.3">
      <c r="F21" s="6"/>
      <c r="G21" s="8"/>
      <c r="H21" s="7"/>
    </row>
    <row r="22" spans="6:8" ht="23.25" x14ac:dyDescent="0.3">
      <c r="F22" s="6"/>
      <c r="G22" s="8"/>
      <c r="H22" s="7"/>
    </row>
    <row r="23" spans="6:8" ht="23.25" x14ac:dyDescent="0.3">
      <c r="F23" s="6"/>
      <c r="G23" s="8"/>
      <c r="H23" s="7"/>
    </row>
    <row r="24" spans="6:8" ht="23.25" x14ac:dyDescent="0.3">
      <c r="F24" s="6"/>
      <c r="G24" s="8"/>
      <c r="H24" s="7"/>
    </row>
    <row r="25" spans="6:8" ht="23.25" x14ac:dyDescent="0.3">
      <c r="F25" s="6"/>
      <c r="G25" s="9"/>
      <c r="H25" s="7"/>
    </row>
    <row r="26" spans="6:8" ht="23.25" x14ac:dyDescent="0.3">
      <c r="F26" s="6"/>
      <c r="G26" s="8"/>
      <c r="H26" s="7"/>
    </row>
    <row r="27" spans="6:8" ht="23.25" x14ac:dyDescent="0.3">
      <c r="F27" s="6"/>
      <c r="G27" s="8"/>
      <c r="H27" s="7"/>
    </row>
    <row r="28" spans="6:8" ht="23.25" x14ac:dyDescent="0.3">
      <c r="F28" s="6"/>
      <c r="G28" s="8"/>
      <c r="H28" s="7"/>
    </row>
    <row r="29" spans="6:8" ht="23.25" x14ac:dyDescent="0.3">
      <c r="F29" s="6"/>
      <c r="G29" s="8"/>
    </row>
  </sheetData>
  <phoneticPr fontId="5" type="noConversion"/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C5D7-7E53-1D45-88C4-293EE2464F52}">
  <dimension ref="A1:M44"/>
  <sheetViews>
    <sheetView tabSelected="1" zoomScaleNormal="100" workbookViewId="0">
      <selection activeCell="C20" sqref="C20"/>
    </sheetView>
  </sheetViews>
  <sheetFormatPr baseColWidth="10" defaultColWidth="10.83203125" defaultRowHeight="16" x14ac:dyDescent="0.2"/>
  <cols>
    <col min="1" max="1" width="29.5" customWidth="1"/>
    <col min="2" max="2" width="25.1640625" customWidth="1"/>
    <col min="3" max="3" width="22.6640625" customWidth="1"/>
    <col min="4" max="4" width="19.1640625" customWidth="1"/>
    <col min="5" max="5" width="15" bestFit="1" customWidth="1"/>
    <col min="6" max="6" width="6" customWidth="1"/>
    <col min="7" max="7" width="6.1640625" customWidth="1"/>
    <col min="8" max="8" width="21.83203125" customWidth="1"/>
    <col min="9" max="9" width="23.83203125" bestFit="1" customWidth="1"/>
    <col min="10" max="11" width="17.1640625" bestFit="1" customWidth="1"/>
    <col min="12" max="12" width="14.33203125" bestFit="1" customWidth="1"/>
  </cols>
  <sheetData>
    <row r="1" spans="1:12" ht="46.5" x14ac:dyDescent="0.65">
      <c r="A1" s="1" t="s">
        <v>203</v>
      </c>
      <c r="B1" s="1"/>
      <c r="F1" s="1"/>
    </row>
    <row r="2" spans="1:12" ht="21" x14ac:dyDescent="0.3">
      <c r="A2" s="23" t="s">
        <v>66</v>
      </c>
      <c r="H2" s="23" t="s">
        <v>140</v>
      </c>
      <c r="I2" s="23"/>
      <c r="J2" s="23"/>
    </row>
    <row r="3" spans="1:12" ht="21" x14ac:dyDescent="0.3">
      <c r="A3" s="11" t="s">
        <v>55</v>
      </c>
      <c r="B3" s="11" t="s">
        <v>54</v>
      </c>
      <c r="C3" s="11" t="s">
        <v>85</v>
      </c>
      <c r="D3" s="11" t="s">
        <v>71</v>
      </c>
      <c r="E3" s="11" t="s">
        <v>86</v>
      </c>
      <c r="F3" s="11"/>
      <c r="H3" s="20" t="s">
        <v>54</v>
      </c>
      <c r="I3" s="21" t="s">
        <v>179</v>
      </c>
      <c r="J3" s="21" t="s">
        <v>141</v>
      </c>
    </row>
    <row r="4" spans="1:12" ht="21" x14ac:dyDescent="0.3">
      <c r="A4" s="11" t="s">
        <v>25</v>
      </c>
      <c r="B4" s="11" t="s">
        <v>57</v>
      </c>
      <c r="C4" s="11" t="s">
        <v>87</v>
      </c>
      <c r="D4" s="29" t="s">
        <v>72</v>
      </c>
      <c r="E4" s="11" t="s">
        <v>62</v>
      </c>
      <c r="F4" s="11"/>
      <c r="H4" s="22" t="s">
        <v>68</v>
      </c>
      <c r="I4" s="22" t="s">
        <v>176</v>
      </c>
      <c r="J4" s="22" t="s">
        <v>163</v>
      </c>
    </row>
    <row r="5" spans="1:12" ht="21" x14ac:dyDescent="0.3">
      <c r="A5" s="11" t="s">
        <v>56</v>
      </c>
      <c r="B5" s="11" t="s">
        <v>58</v>
      </c>
      <c r="C5" s="11" t="s">
        <v>90</v>
      </c>
      <c r="D5" s="29" t="s">
        <v>88</v>
      </c>
      <c r="E5" s="11" t="s">
        <v>63</v>
      </c>
      <c r="F5" s="11"/>
      <c r="H5" s="22" t="s">
        <v>69</v>
      </c>
      <c r="I5" s="22" t="s">
        <v>177</v>
      </c>
      <c r="J5" s="22" t="s">
        <v>88</v>
      </c>
    </row>
    <row r="6" spans="1:12" ht="21" x14ac:dyDescent="0.3">
      <c r="A6" s="11" t="s">
        <v>65</v>
      </c>
      <c r="B6" s="11" t="s">
        <v>59</v>
      </c>
      <c r="C6" s="11" t="s">
        <v>87</v>
      </c>
      <c r="D6" s="29" t="s">
        <v>72</v>
      </c>
      <c r="E6" s="11" t="s">
        <v>62</v>
      </c>
      <c r="F6" s="11"/>
      <c r="H6" s="22" t="s">
        <v>67</v>
      </c>
      <c r="I6" s="22" t="s">
        <v>177</v>
      </c>
      <c r="J6" s="22" t="s">
        <v>72</v>
      </c>
    </row>
    <row r="7" spans="1:12" ht="21" x14ac:dyDescent="0.3">
      <c r="A7" s="11" t="s">
        <v>92</v>
      </c>
      <c r="B7" s="11" t="s">
        <v>60</v>
      </c>
      <c r="C7" s="11" t="s">
        <v>95</v>
      </c>
      <c r="D7" s="29" t="s">
        <v>64</v>
      </c>
      <c r="E7" s="11" t="s">
        <v>90</v>
      </c>
      <c r="F7" s="11"/>
      <c r="H7" s="22" t="s">
        <v>70</v>
      </c>
      <c r="I7" s="22" t="s">
        <v>178</v>
      </c>
      <c r="J7" s="22" t="s">
        <v>164</v>
      </c>
    </row>
    <row r="8" spans="1:12" ht="21" x14ac:dyDescent="0.3">
      <c r="A8" s="11" t="s">
        <v>46</v>
      </c>
      <c r="B8" s="11" t="s">
        <v>61</v>
      </c>
      <c r="C8" s="11" t="s">
        <v>72</v>
      </c>
      <c r="D8" s="29" t="s">
        <v>89</v>
      </c>
      <c r="E8" s="11" t="s">
        <v>62</v>
      </c>
      <c r="F8" s="11"/>
      <c r="H8" s="22"/>
      <c r="I8" s="22" t="s">
        <v>180</v>
      </c>
      <c r="J8" s="22"/>
    </row>
    <row r="10" spans="1:12" ht="21" customHeight="1" x14ac:dyDescent="0.25">
      <c r="A10" s="23" t="s">
        <v>172</v>
      </c>
      <c r="H10" s="23" t="s">
        <v>173</v>
      </c>
    </row>
    <row r="11" spans="1:12" ht="44" x14ac:dyDescent="0.25">
      <c r="A11" s="11" t="s">
        <v>54</v>
      </c>
      <c r="B11" s="31" t="s">
        <v>184</v>
      </c>
      <c r="C11" s="30" t="s">
        <v>91</v>
      </c>
      <c r="D11" s="31" t="s">
        <v>185</v>
      </c>
      <c r="E11" s="11" t="s">
        <v>84</v>
      </c>
      <c r="F11" s="11"/>
      <c r="H11" s="11" t="s">
        <v>54</v>
      </c>
      <c r="I11" s="31" t="s">
        <v>204</v>
      </c>
      <c r="J11" s="31" t="s">
        <v>205</v>
      </c>
      <c r="K11" s="31" t="s">
        <v>174</v>
      </c>
      <c r="L11" s="31" t="s">
        <v>175</v>
      </c>
    </row>
    <row r="12" spans="1:12" ht="44" x14ac:dyDescent="0.25">
      <c r="A12" s="11" t="s">
        <v>68</v>
      </c>
      <c r="B12" s="11" t="s">
        <v>136</v>
      </c>
      <c r="C12" s="30" t="s">
        <v>110</v>
      </c>
      <c r="D12" s="31" t="s">
        <v>133</v>
      </c>
      <c r="E12" s="28">
        <v>2</v>
      </c>
      <c r="F12" s="11"/>
      <c r="H12" s="11" t="s">
        <v>68</v>
      </c>
      <c r="I12" s="11">
        <v>158</v>
      </c>
      <c r="J12" s="11">
        <f>Tabel14[[#This Row],[Bruto restant in gram]]-55</f>
        <v>103</v>
      </c>
      <c r="K12" s="52">
        <f>(Tabel14[[#This Row],[Netto restant in gram]]/56)</f>
        <v>1.8392857142857142</v>
      </c>
      <c r="L12" s="52">
        <f>Tabel14[[#This Row],[Restant oplossingen]]*4</f>
        <v>7.3571428571428568</v>
      </c>
    </row>
    <row r="13" spans="1:12" ht="44" x14ac:dyDescent="0.25">
      <c r="A13" s="11" t="s">
        <v>69</v>
      </c>
      <c r="B13" s="11" t="s">
        <v>137</v>
      </c>
      <c r="C13" s="30" t="s">
        <v>110</v>
      </c>
      <c r="D13" s="31" t="s">
        <v>93</v>
      </c>
      <c r="E13" s="28">
        <v>3</v>
      </c>
      <c r="F13" s="11"/>
      <c r="H13" s="11" t="s">
        <v>69</v>
      </c>
      <c r="I13" s="11">
        <v>142</v>
      </c>
      <c r="J13" s="11">
        <f>Tabel14[[#This Row],[Bruto restant in gram]]-55</f>
        <v>87</v>
      </c>
      <c r="K13" s="52">
        <f>(Tabel14[[#This Row],[Netto restant in gram]]/5)</f>
        <v>17.399999999999999</v>
      </c>
      <c r="L13" s="52">
        <f>Tabel14[[#This Row],[Restant oplossingen]]*4</f>
        <v>69.599999999999994</v>
      </c>
    </row>
    <row r="14" spans="1:12" ht="22" x14ac:dyDescent="0.25">
      <c r="A14" s="11" t="s">
        <v>67</v>
      </c>
      <c r="B14" s="11" t="s">
        <v>138</v>
      </c>
      <c r="C14" s="30" t="s">
        <v>110</v>
      </c>
      <c r="D14" s="31" t="s">
        <v>94</v>
      </c>
      <c r="E14" s="28">
        <v>4</v>
      </c>
      <c r="F14" s="11"/>
      <c r="H14" s="11" t="s">
        <v>67</v>
      </c>
      <c r="I14" s="11">
        <v>245</v>
      </c>
      <c r="J14" s="11">
        <f>Tabel14[[#This Row],[Bruto restant in gram]]-55</f>
        <v>190</v>
      </c>
      <c r="K14" s="52">
        <f>(Tabel14[[#This Row],[Netto restant in gram]]/25)</f>
        <v>7.6</v>
      </c>
      <c r="L14" s="52">
        <f>Tabel14[[#This Row],[Restant oplossingen]]*4</f>
        <v>30.4</v>
      </c>
    </row>
    <row r="15" spans="1:12" ht="22" x14ac:dyDescent="0.25">
      <c r="A15" s="11" t="s">
        <v>70</v>
      </c>
      <c r="B15" s="11" t="s">
        <v>139</v>
      </c>
      <c r="C15" s="30" t="s">
        <v>110</v>
      </c>
      <c r="D15" s="30" t="s">
        <v>134</v>
      </c>
      <c r="E15" s="28">
        <v>1</v>
      </c>
      <c r="F15" s="11"/>
      <c r="H15" s="11" t="s">
        <v>70</v>
      </c>
      <c r="I15" s="11">
        <v>74</v>
      </c>
      <c r="J15" s="11">
        <f>Tabel14[[#This Row],[Bruto restant in gram]]-55</f>
        <v>19</v>
      </c>
      <c r="K15" s="52">
        <f>(Tabel14[[#This Row],[Netto restant in gram]]/22)</f>
        <v>0.86363636363636365</v>
      </c>
      <c r="L15" s="52">
        <f>Tabel14[[#This Row],[Restant oplossingen]]*4</f>
        <v>3.4545454545454546</v>
      </c>
    </row>
    <row r="16" spans="1:12" ht="88" x14ac:dyDescent="0.25">
      <c r="A16" s="27"/>
      <c r="B16" s="27"/>
      <c r="C16" s="32"/>
      <c r="D16" s="33" t="s">
        <v>135</v>
      </c>
      <c r="E16" s="28"/>
    </row>
    <row r="17" spans="1:13" ht="21" x14ac:dyDescent="0.3">
      <c r="D17" s="11"/>
      <c r="E17" s="11"/>
    </row>
    <row r="18" spans="1:13" ht="21" x14ac:dyDescent="0.3">
      <c r="A18" s="23" t="s">
        <v>73</v>
      </c>
      <c r="H18" s="23" t="s">
        <v>158</v>
      </c>
    </row>
    <row r="19" spans="1:13" ht="21" x14ac:dyDescent="0.3">
      <c r="A19" s="11" t="s">
        <v>78</v>
      </c>
      <c r="B19" s="11" t="s">
        <v>183</v>
      </c>
      <c r="C19" s="11" t="s">
        <v>26</v>
      </c>
      <c r="D19" s="11" t="s">
        <v>34</v>
      </c>
      <c r="H19" s="11" t="s">
        <v>29</v>
      </c>
      <c r="I19" s="11" t="s">
        <v>0</v>
      </c>
      <c r="J19" s="11" t="s">
        <v>26</v>
      </c>
      <c r="K19" s="11" t="s">
        <v>34</v>
      </c>
      <c r="L19" s="34"/>
      <c r="M19" s="34"/>
    </row>
    <row r="20" spans="1:13" ht="21" x14ac:dyDescent="0.3">
      <c r="A20" s="11" t="s">
        <v>74</v>
      </c>
      <c r="B20" s="11">
        <v>205</v>
      </c>
      <c r="C20" s="12">
        <v>45571</v>
      </c>
      <c r="D20" s="24">
        <f ca="1">DATEDIF($C$20,TODAY(),"d")</f>
        <v>2</v>
      </c>
      <c r="H20" s="11" t="s">
        <v>159</v>
      </c>
      <c r="I20" s="11" t="s">
        <v>181</v>
      </c>
      <c r="J20" s="12">
        <v>45334</v>
      </c>
      <c r="K20" s="24">
        <f ca="1">DATEDIF($J$20,TODAY(),"d")</f>
        <v>239</v>
      </c>
      <c r="L20" s="34"/>
      <c r="M20" s="34"/>
    </row>
    <row r="21" spans="1:13" ht="21" x14ac:dyDescent="0.3">
      <c r="A21" s="11" t="s">
        <v>75</v>
      </c>
      <c r="B21" s="11">
        <v>230</v>
      </c>
      <c r="C21" s="12">
        <v>45571</v>
      </c>
      <c r="D21" s="24">
        <f ca="1">DATEDIF($C$21,TODAY(),"d")</f>
        <v>2</v>
      </c>
      <c r="H21" s="11" t="s">
        <v>161</v>
      </c>
      <c r="I21" s="11" t="s">
        <v>182</v>
      </c>
      <c r="J21" s="12">
        <v>45568</v>
      </c>
      <c r="K21" s="24">
        <f ca="1">DATEDIF($J$21,TODAY(),"d")</f>
        <v>5</v>
      </c>
      <c r="L21" s="34"/>
      <c r="M21" s="34"/>
    </row>
    <row r="22" spans="1:13" ht="21" x14ac:dyDescent="0.3">
      <c r="A22" s="11" t="s">
        <v>76</v>
      </c>
      <c r="B22" s="11">
        <v>250</v>
      </c>
      <c r="C22" s="12">
        <v>45571</v>
      </c>
      <c r="D22" s="24">
        <f ca="1">DATEDIF($C$22,TODAY(),"d")</f>
        <v>2</v>
      </c>
      <c r="H22" s="11" t="s">
        <v>160</v>
      </c>
      <c r="I22" s="11" t="s">
        <v>181</v>
      </c>
      <c r="J22" s="12">
        <v>45334</v>
      </c>
      <c r="K22" s="24">
        <f ca="1">DATEDIF($J$22,TODAY(),"d")</f>
        <v>239</v>
      </c>
      <c r="L22" s="34"/>
      <c r="M22" s="34"/>
    </row>
    <row r="23" spans="1:13" ht="21" x14ac:dyDescent="0.3">
      <c r="A23" s="11" t="s">
        <v>77</v>
      </c>
      <c r="B23" s="11">
        <v>239</v>
      </c>
      <c r="C23" s="12">
        <v>45571</v>
      </c>
      <c r="D23" s="24">
        <f ca="1">DATEDIF($C$23,TODAY(),"d")</f>
        <v>2</v>
      </c>
      <c r="H23" s="11" t="s">
        <v>162</v>
      </c>
      <c r="I23" s="11" t="s">
        <v>181</v>
      </c>
      <c r="J23" s="12">
        <v>45334</v>
      </c>
      <c r="K23" s="24">
        <f ca="1">DATEDIF($J$23,TODAY(),"d")</f>
        <v>239</v>
      </c>
      <c r="L23" s="34"/>
      <c r="M23" s="34"/>
    </row>
    <row r="24" spans="1:13" ht="15" x14ac:dyDescent="0.2">
      <c r="K24" s="34"/>
      <c r="L24" s="34"/>
      <c r="M24" s="34"/>
    </row>
    <row r="25" spans="1:13" ht="21" x14ac:dyDescent="0.25">
      <c r="A25" s="23" t="s">
        <v>169</v>
      </c>
      <c r="B25" s="11"/>
      <c r="C25" s="11"/>
      <c r="D25" s="11"/>
      <c r="E25" s="11"/>
      <c r="F25" s="11"/>
      <c r="G25" s="11"/>
      <c r="H25" s="23" t="s">
        <v>188</v>
      </c>
      <c r="I25" s="11"/>
      <c r="J25" s="11"/>
      <c r="K25" s="53"/>
      <c r="L25" s="34"/>
    </row>
    <row r="26" spans="1:13" ht="21" x14ac:dyDescent="0.25">
      <c r="A26" s="23" t="s">
        <v>165</v>
      </c>
      <c r="B26" s="23" t="s">
        <v>167</v>
      </c>
      <c r="C26" s="23" t="s">
        <v>166</v>
      </c>
      <c r="D26" s="23" t="s">
        <v>170</v>
      </c>
      <c r="E26" s="11"/>
      <c r="F26" s="11"/>
      <c r="G26" s="11"/>
      <c r="H26" s="11" t="s">
        <v>37</v>
      </c>
      <c r="I26" s="11" t="s">
        <v>30</v>
      </c>
      <c r="J26" s="11" t="s">
        <v>34</v>
      </c>
      <c r="K26" s="11"/>
    </row>
    <row r="27" spans="1:13" ht="21" x14ac:dyDescent="0.25">
      <c r="A27" s="11" t="s">
        <v>168</v>
      </c>
      <c r="B27" s="11">
        <v>4480</v>
      </c>
      <c r="C27" s="11">
        <f>Tabel15[[#This Row],[Lumen totaal]]/100</f>
        <v>44.8</v>
      </c>
      <c r="D27" s="11">
        <v>10</v>
      </c>
      <c r="E27" s="11"/>
      <c r="F27" s="11"/>
      <c r="G27" s="11"/>
      <c r="H27" s="11" t="s">
        <v>39</v>
      </c>
      <c r="I27" s="12">
        <v>45084</v>
      </c>
      <c r="J27" s="11">
        <f ca="1">DATEDIF($I$27,TODAY(),"d")</f>
        <v>489</v>
      </c>
      <c r="K27" s="11"/>
    </row>
    <row r="28" spans="1:13" ht="21" x14ac:dyDescent="0.25">
      <c r="A28" s="11"/>
      <c r="B28" s="11"/>
      <c r="C28" s="11"/>
      <c r="D28" s="11"/>
      <c r="E28" s="11"/>
      <c r="F28" s="11"/>
      <c r="G28" s="11"/>
      <c r="H28" s="11" t="s">
        <v>186</v>
      </c>
      <c r="I28" s="12">
        <v>45516</v>
      </c>
      <c r="J28" s="11">
        <f ca="1">DATEDIF($I$28,TODAY(),"d")</f>
        <v>57</v>
      </c>
      <c r="K28" s="11"/>
    </row>
    <row r="29" spans="1:13" ht="21" x14ac:dyDescent="0.25">
      <c r="A29" s="23" t="s">
        <v>194</v>
      </c>
      <c r="B29" s="11"/>
      <c r="C29" s="11"/>
      <c r="D29" s="11"/>
      <c r="E29" s="11"/>
      <c r="F29" s="11"/>
      <c r="G29" s="11"/>
      <c r="H29" s="11" t="s">
        <v>38</v>
      </c>
      <c r="I29" s="12">
        <v>45493</v>
      </c>
      <c r="J29" s="11">
        <f ca="1">DATEDIF($I$29,TODAY(),"d")</f>
        <v>80</v>
      </c>
      <c r="K29" s="11"/>
    </row>
    <row r="30" spans="1:13" ht="21" x14ac:dyDescent="0.25">
      <c r="A30" s="14" t="s">
        <v>29</v>
      </c>
      <c r="B30" s="14" t="s">
        <v>35</v>
      </c>
      <c r="C30" s="14" t="s">
        <v>30</v>
      </c>
      <c r="D30" s="14" t="s">
        <v>34</v>
      </c>
      <c r="E30" s="11"/>
      <c r="F30" s="11"/>
      <c r="G30" s="11"/>
      <c r="H30" s="11" t="s">
        <v>40</v>
      </c>
      <c r="I30" s="12">
        <v>45481</v>
      </c>
      <c r="J30" s="11">
        <f ca="1">DATEDIF($I$30,TODAY(),"d")</f>
        <v>92</v>
      </c>
      <c r="K30" s="11"/>
    </row>
    <row r="31" spans="1:13" ht="21" x14ac:dyDescent="0.25">
      <c r="A31" s="16" t="s">
        <v>195</v>
      </c>
      <c r="B31" s="11" t="s">
        <v>31</v>
      </c>
      <c r="C31" s="12">
        <v>44986</v>
      </c>
      <c r="D31" s="11">
        <f ca="1">DATEDIF($C$31,TODAY(),"d")</f>
        <v>587</v>
      </c>
      <c r="E31" s="11"/>
      <c r="F31" s="11"/>
      <c r="G31" s="11"/>
      <c r="H31" s="11" t="s">
        <v>187</v>
      </c>
      <c r="I31" s="12">
        <v>45508</v>
      </c>
      <c r="J31" s="11">
        <f ca="1">DATEDIF($I$31,TODAY(),"d")</f>
        <v>65</v>
      </c>
      <c r="K31" s="11"/>
    </row>
    <row r="32" spans="1:13" ht="21" x14ac:dyDescent="0.25">
      <c r="A32" s="16" t="s">
        <v>196</v>
      </c>
      <c r="B32" s="11" t="s">
        <v>32</v>
      </c>
      <c r="C32" s="12">
        <v>44986</v>
      </c>
      <c r="D32" s="11">
        <f ca="1">DATEDIF($C$32,TODAY(),"d")</f>
        <v>587</v>
      </c>
      <c r="E32" s="11"/>
      <c r="F32" s="11"/>
      <c r="G32" s="11"/>
      <c r="H32" s="11"/>
      <c r="I32" s="11"/>
      <c r="J32" s="11"/>
      <c r="K32" s="11"/>
    </row>
    <row r="33" spans="1:11" ht="21" x14ac:dyDescent="0.25">
      <c r="A33" s="16" t="s">
        <v>197</v>
      </c>
      <c r="B33" s="11" t="s">
        <v>32</v>
      </c>
      <c r="C33" s="12">
        <v>44986</v>
      </c>
      <c r="D33" s="11">
        <f ca="1">DATEDIF($C$33,TODAY(),"d")</f>
        <v>587</v>
      </c>
      <c r="E33" s="11"/>
      <c r="F33" s="11"/>
      <c r="G33" s="11"/>
      <c r="H33" s="11"/>
      <c r="I33" s="11"/>
      <c r="J33" s="11"/>
      <c r="K33" s="11"/>
    </row>
    <row r="34" spans="1:11" ht="21" x14ac:dyDescent="0.25">
      <c r="A34" s="16" t="s">
        <v>198</v>
      </c>
      <c r="B34" s="11" t="s">
        <v>51</v>
      </c>
      <c r="C34" s="12">
        <v>45556</v>
      </c>
      <c r="D34" s="11">
        <f ca="1">DATEDIF($C$34,TODAY(),"d")</f>
        <v>17</v>
      </c>
      <c r="E34" s="11"/>
      <c r="F34" s="11"/>
      <c r="G34" s="11"/>
      <c r="H34" s="23" t="s">
        <v>191</v>
      </c>
      <c r="I34" s="11"/>
      <c r="J34" s="11"/>
      <c r="K34" s="11"/>
    </row>
    <row r="35" spans="1:11" ht="21" x14ac:dyDescent="0.25">
      <c r="A35" s="17"/>
      <c r="B35" s="15"/>
      <c r="C35" s="15"/>
      <c r="D35" s="15"/>
      <c r="E35" s="11"/>
      <c r="F35" s="11"/>
      <c r="G35" s="11"/>
      <c r="H35" s="22" t="s">
        <v>189</v>
      </c>
      <c r="I35" s="11" t="s">
        <v>192</v>
      </c>
      <c r="J35" s="11"/>
      <c r="K35" s="11"/>
    </row>
    <row r="36" spans="1:11" ht="21" x14ac:dyDescent="0.25">
      <c r="A36" s="16" t="s">
        <v>199</v>
      </c>
      <c r="B36" s="11" t="s">
        <v>33</v>
      </c>
      <c r="C36" s="12">
        <v>45055</v>
      </c>
      <c r="D36" s="11">
        <f ca="1">DATEDIF($C$36,TODAY(),"d")</f>
        <v>518</v>
      </c>
      <c r="E36" s="11"/>
      <c r="F36" s="11"/>
      <c r="G36" s="11"/>
      <c r="H36" s="22" t="s">
        <v>190</v>
      </c>
      <c r="I36" s="11" t="s">
        <v>193</v>
      </c>
      <c r="J36" s="11"/>
      <c r="K36" s="11"/>
    </row>
    <row r="37" spans="1:11" ht="21" x14ac:dyDescent="0.25">
      <c r="A37" s="16" t="s">
        <v>200</v>
      </c>
      <c r="B37" s="11" t="s">
        <v>33</v>
      </c>
      <c r="C37" s="12">
        <v>45055</v>
      </c>
      <c r="D37" s="11">
        <f ca="1">DATEDIF($C$37,TODAY(),"d")</f>
        <v>518</v>
      </c>
      <c r="E37" s="11"/>
      <c r="F37" s="11"/>
      <c r="G37" s="11"/>
      <c r="H37" s="11"/>
      <c r="I37" s="11"/>
      <c r="J37" s="11"/>
      <c r="K37" s="11"/>
    </row>
    <row r="38" spans="1:11" ht="21" x14ac:dyDescent="0.25">
      <c r="A38" s="16" t="s">
        <v>201</v>
      </c>
      <c r="B38" s="11" t="s">
        <v>52</v>
      </c>
      <c r="C38" s="12">
        <v>45297</v>
      </c>
      <c r="D38" s="11">
        <f ca="1">DATEDIF($C$38,TODAY(),"d")</f>
        <v>276</v>
      </c>
      <c r="E38" s="11"/>
      <c r="F38" s="11"/>
      <c r="G38" s="11"/>
      <c r="H38" s="11"/>
      <c r="I38" s="11"/>
      <c r="J38" s="11"/>
      <c r="K38" s="11"/>
    </row>
    <row r="39" spans="1:11" ht="21" x14ac:dyDescent="0.25">
      <c r="A39" s="16" t="s">
        <v>202</v>
      </c>
      <c r="B39" s="11" t="s">
        <v>52</v>
      </c>
      <c r="C39" s="12">
        <v>45297</v>
      </c>
      <c r="D39" s="11">
        <f ca="1">DATEDIF($C$39,TODAY(),"d")</f>
        <v>276</v>
      </c>
      <c r="E39" s="11"/>
      <c r="F39" s="11"/>
      <c r="G39" s="11"/>
      <c r="H39" s="11"/>
      <c r="I39" s="11"/>
      <c r="J39" s="11"/>
      <c r="K39" s="11"/>
    </row>
    <row r="40" spans="1:11" ht="21" x14ac:dyDescent="0.25">
      <c r="E40" s="11"/>
      <c r="F40" s="11"/>
      <c r="G40" s="11"/>
      <c r="H40" s="11"/>
      <c r="I40" s="11"/>
      <c r="J40" s="11"/>
      <c r="K40" s="11"/>
    </row>
    <row r="41" spans="1:11" ht="21" x14ac:dyDescent="0.25">
      <c r="E41" s="11"/>
      <c r="F41" s="11"/>
      <c r="G41" s="11"/>
      <c r="H41" s="11"/>
      <c r="I41" s="11"/>
      <c r="J41" s="11"/>
      <c r="K41" s="11"/>
    </row>
    <row r="42" spans="1:11" ht="21" x14ac:dyDescent="0.25">
      <c r="E42" s="11"/>
      <c r="F42" s="11"/>
      <c r="G42" s="11"/>
      <c r="H42" s="11"/>
      <c r="I42" s="11"/>
      <c r="J42" s="11"/>
      <c r="K42" s="11"/>
    </row>
    <row r="43" spans="1:11" ht="21" x14ac:dyDescent="0.25">
      <c r="A43" s="11"/>
      <c r="B43" s="11"/>
    </row>
    <row r="44" spans="1:11" ht="21" x14ac:dyDescent="0.25">
      <c r="A44" s="11"/>
      <c r="B44" s="11"/>
    </row>
  </sheetData>
  <phoneticPr fontId="5" type="noConversion"/>
  <pageMargins left="0.7" right="0.7" top="0.75" bottom="0.75" header="0.3" footer="0.3"/>
  <pageSetup paperSize="9" orientation="portrait" horizontalDpi="0" verticalDpi="0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A4F2F-57E7-AA46-AB98-2D06036B2191}">
  <dimension ref="A1:R30"/>
  <sheetViews>
    <sheetView zoomScale="140" zoomScaleNormal="140" workbookViewId="0">
      <selection activeCell="R5" sqref="R5"/>
    </sheetView>
  </sheetViews>
  <sheetFormatPr baseColWidth="10" defaultColWidth="5.83203125" defaultRowHeight="30" customHeight="1" x14ac:dyDescent="0.2"/>
  <cols>
    <col min="17" max="17" width="3.83203125" bestFit="1" customWidth="1"/>
    <col min="18" max="18" width="4.6640625" customWidth="1"/>
  </cols>
  <sheetData>
    <row r="1" spans="1:18" ht="30" customHeight="1" x14ac:dyDescent="0.2">
      <c r="A1" s="39" t="s">
        <v>43</v>
      </c>
      <c r="B1" s="39" t="s">
        <v>43</v>
      </c>
      <c r="C1" s="39" t="s">
        <v>43</v>
      </c>
      <c r="D1" s="39" t="s">
        <v>43</v>
      </c>
      <c r="E1" s="39" t="s">
        <v>43</v>
      </c>
      <c r="F1" s="39" t="s">
        <v>43</v>
      </c>
      <c r="G1" s="40" t="s">
        <v>47</v>
      </c>
      <c r="H1" s="40" t="s">
        <v>47</v>
      </c>
      <c r="I1" s="40" t="s">
        <v>47</v>
      </c>
      <c r="J1" s="44" t="s">
        <v>50</v>
      </c>
      <c r="K1" s="44" t="s">
        <v>50</v>
      </c>
      <c r="L1" s="44" t="s">
        <v>50</v>
      </c>
      <c r="M1" s="44" t="s">
        <v>50</v>
      </c>
      <c r="N1" s="44" t="s">
        <v>50</v>
      </c>
      <c r="O1" s="47" t="s">
        <v>23</v>
      </c>
      <c r="P1" s="47" t="s">
        <v>23</v>
      </c>
      <c r="Q1" s="50" t="s">
        <v>153</v>
      </c>
    </row>
    <row r="2" spans="1:18" ht="30" customHeight="1" x14ac:dyDescent="0.2">
      <c r="A2" s="39" t="s">
        <v>43</v>
      </c>
      <c r="B2" s="39" t="s">
        <v>43</v>
      </c>
      <c r="C2" s="39" t="s">
        <v>43</v>
      </c>
      <c r="D2" s="39" t="s">
        <v>43</v>
      </c>
      <c r="E2" s="39" t="s">
        <v>43</v>
      </c>
      <c r="F2" s="40" t="s">
        <v>47</v>
      </c>
      <c r="G2" s="40" t="s">
        <v>47</v>
      </c>
      <c r="H2" s="40" t="s">
        <v>47</v>
      </c>
      <c r="I2" s="44" t="s">
        <v>50</v>
      </c>
      <c r="J2" s="44" t="s">
        <v>50</v>
      </c>
      <c r="K2" s="44" t="s">
        <v>50</v>
      </c>
      <c r="L2" s="44" t="s">
        <v>50</v>
      </c>
      <c r="M2" s="44" t="s">
        <v>50</v>
      </c>
      <c r="N2" s="44" t="s">
        <v>50</v>
      </c>
      <c r="O2" s="47" t="s">
        <v>23</v>
      </c>
      <c r="P2" s="47" t="s">
        <v>23</v>
      </c>
      <c r="Q2" s="50" t="s">
        <v>153</v>
      </c>
    </row>
    <row r="3" spans="1:18" ht="30" customHeight="1" x14ac:dyDescent="0.2">
      <c r="A3" s="41" t="s">
        <v>114</v>
      </c>
      <c r="B3" s="41" t="s">
        <v>114</v>
      </c>
      <c r="C3" s="41" t="s">
        <v>114</v>
      </c>
      <c r="D3" s="41" t="s">
        <v>114</v>
      </c>
      <c r="E3" s="40" t="s">
        <v>47</v>
      </c>
      <c r="F3" s="40" t="s">
        <v>47</v>
      </c>
      <c r="G3" s="40" t="s">
        <v>47</v>
      </c>
      <c r="H3" s="43" t="s">
        <v>151</v>
      </c>
      <c r="I3" s="43" t="s">
        <v>151</v>
      </c>
      <c r="J3" s="43" t="s">
        <v>151</v>
      </c>
      <c r="K3" s="43" t="s">
        <v>151</v>
      </c>
      <c r="L3" s="46" t="s">
        <v>144</v>
      </c>
      <c r="M3" s="48" t="s">
        <v>148</v>
      </c>
      <c r="N3" s="44" t="s">
        <v>50</v>
      </c>
      <c r="O3" s="47" t="s">
        <v>23</v>
      </c>
      <c r="P3" s="47" t="s">
        <v>23</v>
      </c>
      <c r="Q3" s="50" t="s">
        <v>153</v>
      </c>
    </row>
    <row r="4" spans="1:18" ht="30" customHeight="1" x14ac:dyDescent="0.2">
      <c r="A4" s="41" t="s">
        <v>114</v>
      </c>
      <c r="B4" s="41" t="s">
        <v>114</v>
      </c>
      <c r="C4" s="41" t="s">
        <v>114</v>
      </c>
      <c r="D4" s="40" t="s">
        <v>47</v>
      </c>
      <c r="E4" s="40" t="s">
        <v>47</v>
      </c>
      <c r="F4" s="40" t="s">
        <v>47</v>
      </c>
      <c r="G4" s="43" t="s">
        <v>151</v>
      </c>
      <c r="H4" s="43" t="s">
        <v>151</v>
      </c>
      <c r="I4" s="43" t="s">
        <v>151</v>
      </c>
      <c r="J4" s="43" t="s">
        <v>151</v>
      </c>
      <c r="K4" s="46" t="s">
        <v>144</v>
      </c>
      <c r="L4" s="46" t="s">
        <v>144</v>
      </c>
      <c r="M4" s="45" t="s">
        <v>148</v>
      </c>
      <c r="N4" s="45" t="s">
        <v>148</v>
      </c>
      <c r="O4" s="47" t="s">
        <v>23</v>
      </c>
      <c r="P4" s="47" t="s">
        <v>23</v>
      </c>
      <c r="Q4" s="50" t="s">
        <v>153</v>
      </c>
      <c r="R4" s="50" t="s">
        <v>157</v>
      </c>
    </row>
    <row r="5" spans="1:18" ht="30" customHeight="1" x14ac:dyDescent="0.2">
      <c r="A5" s="40" t="s">
        <v>47</v>
      </c>
      <c r="B5" s="40" t="s">
        <v>47</v>
      </c>
      <c r="C5" s="40" t="s">
        <v>47</v>
      </c>
      <c r="D5" s="40" t="s">
        <v>47</v>
      </c>
      <c r="E5" s="40" t="s">
        <v>47</v>
      </c>
      <c r="F5" s="39" t="s">
        <v>48</v>
      </c>
      <c r="G5" s="39" t="s">
        <v>48</v>
      </c>
      <c r="H5" s="39" t="s">
        <v>48</v>
      </c>
      <c r="I5" s="39" t="s">
        <v>48</v>
      </c>
      <c r="J5" s="46" t="s">
        <v>144</v>
      </c>
      <c r="K5" s="46" t="s">
        <v>144</v>
      </c>
      <c r="L5" s="46" t="s">
        <v>144</v>
      </c>
      <c r="M5" s="45" t="s">
        <v>148</v>
      </c>
      <c r="N5" s="45" t="s">
        <v>148</v>
      </c>
      <c r="O5" s="42" t="s">
        <v>24</v>
      </c>
      <c r="P5" s="42" t="s">
        <v>24</v>
      </c>
      <c r="Q5" s="50" t="s">
        <v>153</v>
      </c>
    </row>
    <row r="6" spans="1:18" ht="30" customHeight="1" x14ac:dyDescent="0.2">
      <c r="A6" s="40" t="s">
        <v>47</v>
      </c>
      <c r="B6" s="40" t="s">
        <v>47</v>
      </c>
      <c r="C6" s="40" t="s">
        <v>47</v>
      </c>
      <c r="D6" s="40" t="s">
        <v>47</v>
      </c>
      <c r="E6" s="39" t="s">
        <v>48</v>
      </c>
      <c r="F6" s="39" t="s">
        <v>48</v>
      </c>
      <c r="G6" s="39" t="s">
        <v>48</v>
      </c>
      <c r="H6" s="39" t="s">
        <v>48</v>
      </c>
      <c r="I6" s="46" t="s">
        <v>144</v>
      </c>
      <c r="J6" s="46" t="s">
        <v>144</v>
      </c>
      <c r="K6" s="46" t="s">
        <v>144</v>
      </c>
      <c r="L6" s="46" t="s">
        <v>144</v>
      </c>
      <c r="M6" s="45" t="s">
        <v>148</v>
      </c>
      <c r="N6" s="45" t="s">
        <v>148</v>
      </c>
      <c r="O6" s="42" t="s">
        <v>24</v>
      </c>
      <c r="P6" s="42" t="s">
        <v>24</v>
      </c>
      <c r="Q6" s="50" t="s">
        <v>153</v>
      </c>
    </row>
    <row r="7" spans="1:18" ht="30" customHeight="1" x14ac:dyDescent="0.2">
      <c r="A7" s="42" t="s">
        <v>24</v>
      </c>
      <c r="B7" s="42" t="s">
        <v>24</v>
      </c>
      <c r="C7" s="42" t="s">
        <v>24</v>
      </c>
      <c r="D7" s="42" t="s">
        <v>24</v>
      </c>
      <c r="E7" s="42" t="s">
        <v>24</v>
      </c>
      <c r="F7" s="42" t="s">
        <v>24</v>
      </c>
      <c r="G7" s="42" t="s">
        <v>24</v>
      </c>
      <c r="H7" s="42" t="s">
        <v>24</v>
      </c>
      <c r="I7" s="42" t="s">
        <v>24</v>
      </c>
      <c r="J7" s="42" t="s">
        <v>24</v>
      </c>
      <c r="K7" s="42" t="s">
        <v>24</v>
      </c>
      <c r="L7" s="42" t="s">
        <v>24</v>
      </c>
      <c r="M7" s="42" t="s">
        <v>24</v>
      </c>
      <c r="N7" s="42" t="s">
        <v>24</v>
      </c>
      <c r="O7" s="42" t="s">
        <v>24</v>
      </c>
      <c r="P7" s="42" t="s">
        <v>24</v>
      </c>
      <c r="Q7" s="50" t="s">
        <v>153</v>
      </c>
    </row>
    <row r="8" spans="1:18" ht="30" customHeight="1" x14ac:dyDescent="0.2">
      <c r="A8" s="42" t="s">
        <v>24</v>
      </c>
      <c r="B8" s="42" t="s">
        <v>24</v>
      </c>
      <c r="C8" s="42" t="s">
        <v>24</v>
      </c>
      <c r="D8" s="42" t="s">
        <v>24</v>
      </c>
      <c r="E8" s="42" t="s">
        <v>24</v>
      </c>
      <c r="F8" s="42" t="s">
        <v>24</v>
      </c>
      <c r="G8" s="42" t="s">
        <v>24</v>
      </c>
      <c r="H8" s="42" t="s">
        <v>24</v>
      </c>
      <c r="I8" s="42" t="s">
        <v>24</v>
      </c>
      <c r="J8" s="42" t="s">
        <v>24</v>
      </c>
      <c r="K8" s="42" t="s">
        <v>24</v>
      </c>
      <c r="L8" s="42" t="s">
        <v>24</v>
      </c>
      <c r="M8" s="42" t="s">
        <v>24</v>
      </c>
      <c r="N8" s="42" t="s">
        <v>24</v>
      </c>
      <c r="O8" s="42" t="s">
        <v>24</v>
      </c>
      <c r="P8" s="42" t="s">
        <v>24</v>
      </c>
      <c r="Q8" s="50" t="s">
        <v>153</v>
      </c>
    </row>
    <row r="9" spans="1:18" ht="15" x14ac:dyDescent="0.2">
      <c r="A9" s="51" t="s">
        <v>153</v>
      </c>
      <c r="B9" s="51" t="s">
        <v>153</v>
      </c>
      <c r="C9" s="51" t="s">
        <v>153</v>
      </c>
      <c r="D9" s="51" t="s">
        <v>153</v>
      </c>
      <c r="E9" s="51" t="s">
        <v>153</v>
      </c>
      <c r="F9" s="51" t="s">
        <v>153</v>
      </c>
      <c r="G9" s="51" t="s">
        <v>153</v>
      </c>
      <c r="H9" s="51" t="s">
        <v>153</v>
      </c>
      <c r="I9" s="51" t="s">
        <v>153</v>
      </c>
      <c r="J9" s="51" t="s">
        <v>153</v>
      </c>
      <c r="K9" s="51" t="s">
        <v>153</v>
      </c>
      <c r="L9" s="51" t="s">
        <v>153</v>
      </c>
      <c r="M9" s="51" t="s">
        <v>153</v>
      </c>
      <c r="N9" s="51" t="s">
        <v>153</v>
      </c>
      <c r="O9" s="51" t="s">
        <v>153</v>
      </c>
      <c r="P9" s="51" t="s">
        <v>153</v>
      </c>
      <c r="Q9" s="49"/>
    </row>
    <row r="10" spans="1:18" ht="15" x14ac:dyDescent="0.2">
      <c r="H10" s="51" t="s">
        <v>156</v>
      </c>
    </row>
    <row r="11" spans="1:18" ht="15" x14ac:dyDescent="0.2"/>
    <row r="12" spans="1:18" ht="15" x14ac:dyDescent="0.2"/>
    <row r="13" spans="1:18" ht="15" x14ac:dyDescent="0.2">
      <c r="A13" t="str" cm="1">
        <f t="array" ref="A13:A22">Tabel2[[#All],[Naam]]</f>
        <v>Naam</v>
      </c>
    </row>
    <row r="14" spans="1:18" ht="15" x14ac:dyDescent="0.2">
      <c r="A14" t="str">
        <v>Ludwigia Palustris 'Super Red'</v>
      </c>
    </row>
    <row r="15" spans="1:18" ht="15" x14ac:dyDescent="0.2">
      <c r="A15" t="str">
        <v>Bacopa Salzmannii 'Purple'</v>
      </c>
    </row>
    <row r="16" spans="1:18" ht="15" x14ac:dyDescent="0.2">
      <c r="A16" t="str">
        <v>Pogostemon Deccanenis</v>
      </c>
    </row>
    <row r="17" spans="1:1" ht="15" x14ac:dyDescent="0.2">
      <c r="A17" t="str">
        <v>Limnophila Hippuridoides</v>
      </c>
    </row>
    <row r="18" spans="1:1" ht="15" x14ac:dyDescent="0.2">
      <c r="A18" t="str">
        <v>Alternanthera Reineckii 'Mini'</v>
      </c>
    </row>
    <row r="19" spans="1:1" ht="15" x14ac:dyDescent="0.2">
      <c r="A19" t="str">
        <v>Bacopa Caroliniana</v>
      </c>
    </row>
    <row r="20" spans="1:1" ht="15" x14ac:dyDescent="0.2">
      <c r="A20" t="str">
        <v>Lobelia Cardinalis 'mini'</v>
      </c>
    </row>
    <row r="21" spans="1:1" ht="15" x14ac:dyDescent="0.2">
      <c r="A21" t="str">
        <v>Rotala Rotundifolia</v>
      </c>
    </row>
    <row r="22" spans="1:1" ht="15" x14ac:dyDescent="0.2">
      <c r="A22" t="str">
        <v>Micranthemum 'Monte Carlo'</v>
      </c>
    </row>
    <row r="23" spans="1:1" ht="15" x14ac:dyDescent="0.2"/>
    <row r="24" spans="1:1" ht="15" x14ac:dyDescent="0.2"/>
    <row r="25" spans="1:1" ht="15" x14ac:dyDescent="0.2"/>
    <row r="26" spans="1:1" ht="16" x14ac:dyDescent="0.2">
      <c r="A26" t="s">
        <v>128</v>
      </c>
    </row>
    <row r="27" spans="1:1" ht="16" x14ac:dyDescent="0.2">
      <c r="A27" t="s">
        <v>154</v>
      </c>
    </row>
    <row r="28" spans="1:1" ht="16" x14ac:dyDescent="0.2">
      <c r="A28" t="s">
        <v>155</v>
      </c>
    </row>
    <row r="29" spans="1:1" ht="16" x14ac:dyDescent="0.2"/>
    <row r="30" spans="1:1" ht="16" x14ac:dyDescent="0.2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1CCF-D8CA-CA49-BDBB-AD44D399D86A}">
  <dimension ref="A1:G29"/>
  <sheetViews>
    <sheetView workbookViewId="0">
      <selection activeCell="C30" sqref="C30"/>
    </sheetView>
  </sheetViews>
  <sheetFormatPr baseColWidth="10" defaultColWidth="10.83203125" defaultRowHeight="16" x14ac:dyDescent="0.2"/>
  <cols>
    <col min="1" max="1" width="33.6640625" customWidth="1"/>
    <col min="2" max="2" width="24.5" customWidth="1"/>
    <col min="3" max="3" width="70.6640625" customWidth="1"/>
    <col min="4" max="4" width="6.6640625" customWidth="1"/>
    <col min="5" max="5" width="6.5" customWidth="1"/>
    <col min="6" max="6" width="33" bestFit="1" customWidth="1"/>
    <col min="7" max="7" width="57.5" customWidth="1"/>
  </cols>
  <sheetData>
    <row r="1" spans="1:7" ht="46.5" x14ac:dyDescent="0.65">
      <c r="A1" s="1" t="s">
        <v>213</v>
      </c>
      <c r="F1" s="23" t="s">
        <v>83</v>
      </c>
    </row>
    <row r="2" spans="1:7" ht="22.5" x14ac:dyDescent="0.3">
      <c r="A2" s="18" t="s">
        <v>26</v>
      </c>
      <c r="B2" s="18" t="s">
        <v>27</v>
      </c>
      <c r="C2" s="18" t="s">
        <v>28</v>
      </c>
      <c r="F2" s="11" t="s">
        <v>79</v>
      </c>
      <c r="G2" s="11" t="s">
        <v>80</v>
      </c>
    </row>
    <row r="3" spans="1:7" ht="44" x14ac:dyDescent="0.2">
      <c r="A3" s="19"/>
      <c r="B3" s="38"/>
      <c r="C3" s="38"/>
      <c r="F3" s="25" t="s">
        <v>36</v>
      </c>
      <c r="G3" s="26" t="s">
        <v>207</v>
      </c>
    </row>
    <row r="4" spans="1:7" ht="22" x14ac:dyDescent="0.2">
      <c r="A4" s="19">
        <v>45626</v>
      </c>
      <c r="B4" s="13"/>
      <c r="C4" s="13"/>
      <c r="F4" s="25" t="s">
        <v>81</v>
      </c>
      <c r="G4" s="26" t="s">
        <v>208</v>
      </c>
    </row>
    <row r="5" spans="1:7" ht="44" x14ac:dyDescent="0.2">
      <c r="A5" s="19">
        <v>45619</v>
      </c>
      <c r="B5" s="13"/>
      <c r="C5" s="13"/>
      <c r="F5" s="25" t="s">
        <v>82</v>
      </c>
      <c r="G5" s="26" t="s">
        <v>209</v>
      </c>
    </row>
    <row r="6" spans="1:7" ht="21" x14ac:dyDescent="0.3">
      <c r="A6" s="19">
        <v>45612</v>
      </c>
      <c r="B6" s="13"/>
      <c r="C6" s="13"/>
      <c r="F6" s="25"/>
      <c r="G6" s="26"/>
    </row>
    <row r="7" spans="1:7" ht="21" x14ac:dyDescent="0.3">
      <c r="A7" s="19">
        <v>45605</v>
      </c>
      <c r="B7" s="13"/>
      <c r="C7" s="13"/>
      <c r="F7" s="25"/>
      <c r="G7" s="26"/>
    </row>
    <row r="8" spans="1:7" ht="21" x14ac:dyDescent="0.3">
      <c r="A8" s="19">
        <v>45598</v>
      </c>
      <c r="B8" s="13"/>
      <c r="C8" s="13"/>
      <c r="F8" s="25"/>
      <c r="G8" s="26"/>
    </row>
    <row r="9" spans="1:7" ht="21" x14ac:dyDescent="0.3">
      <c r="A9" s="19">
        <v>45591</v>
      </c>
      <c r="B9" s="13"/>
      <c r="C9" s="13"/>
      <c r="F9" s="25"/>
      <c r="G9" s="26"/>
    </row>
    <row r="10" spans="1:7" ht="21" x14ac:dyDescent="0.3">
      <c r="A10" s="19">
        <v>45584</v>
      </c>
      <c r="B10" s="13"/>
      <c r="C10" s="13"/>
      <c r="F10" s="25"/>
      <c r="G10" s="26"/>
    </row>
    <row r="11" spans="1:7" ht="21" x14ac:dyDescent="0.3">
      <c r="A11" s="19">
        <v>45577</v>
      </c>
      <c r="B11" s="13"/>
      <c r="C11" s="13"/>
      <c r="F11" s="25"/>
      <c r="G11" s="26"/>
    </row>
    <row r="12" spans="1:7" ht="44" x14ac:dyDescent="0.2">
      <c r="A12" s="19">
        <v>45570</v>
      </c>
      <c r="B12" s="13" t="s">
        <v>82</v>
      </c>
      <c r="C12" s="13" t="s">
        <v>171</v>
      </c>
      <c r="F12" s="25"/>
      <c r="G12" s="26"/>
    </row>
    <row r="13" spans="1:7" ht="21" x14ac:dyDescent="0.3">
      <c r="A13" s="19">
        <v>45563</v>
      </c>
      <c r="B13" s="13" t="s">
        <v>36</v>
      </c>
      <c r="C13" s="13" t="s">
        <v>143</v>
      </c>
      <c r="F13" s="25"/>
      <c r="G13" s="26"/>
    </row>
    <row r="14" spans="1:7" ht="39.75" x14ac:dyDescent="0.3">
      <c r="A14" s="19">
        <v>45556</v>
      </c>
      <c r="B14" s="13" t="s">
        <v>81</v>
      </c>
      <c r="C14" s="13" t="s">
        <v>142</v>
      </c>
      <c r="F14" s="25"/>
      <c r="G14" s="26"/>
    </row>
    <row r="15" spans="1:7" ht="22" x14ac:dyDescent="0.2">
      <c r="A15" s="19">
        <v>45549</v>
      </c>
      <c r="B15" s="13" t="s">
        <v>36</v>
      </c>
      <c r="C15" s="13" t="s">
        <v>210</v>
      </c>
      <c r="F15" s="25"/>
      <c r="G15" s="26"/>
    </row>
    <row r="16" spans="1:7" ht="21" x14ac:dyDescent="0.3">
      <c r="A16" s="19">
        <v>45521</v>
      </c>
      <c r="B16" s="13" t="s">
        <v>36</v>
      </c>
      <c r="C16" s="13" t="s">
        <v>129</v>
      </c>
      <c r="F16" s="25"/>
      <c r="G16" s="26"/>
    </row>
    <row r="17" spans="1:7" ht="21" x14ac:dyDescent="0.3">
      <c r="A17" s="19">
        <v>45514</v>
      </c>
      <c r="B17" s="13" t="s">
        <v>36</v>
      </c>
      <c r="C17" s="13" t="s">
        <v>127</v>
      </c>
      <c r="F17" s="25"/>
      <c r="G17" s="26"/>
    </row>
    <row r="18" spans="1:7" ht="39.75" x14ac:dyDescent="0.3">
      <c r="A18" s="19">
        <v>45508</v>
      </c>
      <c r="B18" s="13" t="s">
        <v>82</v>
      </c>
      <c r="C18" s="13" t="s">
        <v>126</v>
      </c>
      <c r="F18" s="25"/>
      <c r="G18" s="26"/>
    </row>
    <row r="19" spans="1:7" ht="39.75" x14ac:dyDescent="0.3">
      <c r="A19" s="19">
        <v>45502</v>
      </c>
      <c r="B19" s="13" t="s">
        <v>81</v>
      </c>
      <c r="C19" s="13" t="s">
        <v>122</v>
      </c>
      <c r="F19" s="25"/>
      <c r="G19" s="26"/>
    </row>
    <row r="20" spans="1:7" ht="21" x14ac:dyDescent="0.3">
      <c r="A20" s="19">
        <v>45493</v>
      </c>
      <c r="B20" s="13" t="s">
        <v>36</v>
      </c>
      <c r="C20" s="13" t="s">
        <v>121</v>
      </c>
      <c r="F20" s="25"/>
      <c r="G20" s="26"/>
    </row>
    <row r="21" spans="1:7" ht="21" x14ac:dyDescent="0.3">
      <c r="A21" s="19">
        <v>45487</v>
      </c>
      <c r="B21" s="38" t="s">
        <v>36</v>
      </c>
      <c r="C21" s="38" t="s">
        <v>120</v>
      </c>
      <c r="F21" s="25"/>
      <c r="G21" s="26"/>
    </row>
    <row r="22" spans="1:7" ht="59.25" x14ac:dyDescent="0.3">
      <c r="A22" s="19">
        <v>45479</v>
      </c>
      <c r="B22" s="38" t="s">
        <v>36</v>
      </c>
      <c r="C22" s="38" t="s">
        <v>119</v>
      </c>
      <c r="F22" s="25"/>
      <c r="G22" s="26"/>
    </row>
    <row r="23" spans="1:7" ht="21" x14ac:dyDescent="0.3">
      <c r="A23" s="19">
        <v>45472</v>
      </c>
      <c r="B23" s="13" t="s">
        <v>36</v>
      </c>
      <c r="C23" s="13" t="s">
        <v>118</v>
      </c>
      <c r="F23" s="25"/>
      <c r="G23" s="26"/>
    </row>
    <row r="24" spans="1:7" ht="20.25" x14ac:dyDescent="0.3">
      <c r="A24" s="19">
        <v>45465</v>
      </c>
      <c r="B24" s="13" t="s">
        <v>115</v>
      </c>
      <c r="C24" s="13" t="s">
        <v>116</v>
      </c>
    </row>
    <row r="25" spans="1:7" ht="20.25" x14ac:dyDescent="0.3">
      <c r="A25" s="19">
        <v>45458</v>
      </c>
      <c r="B25" s="13" t="s">
        <v>36</v>
      </c>
      <c r="C25" s="13" t="s">
        <v>117</v>
      </c>
    </row>
    <row r="26" spans="1:7" ht="44" x14ac:dyDescent="0.2">
      <c r="A26" s="19">
        <v>45453</v>
      </c>
      <c r="B26" s="13" t="s">
        <v>36</v>
      </c>
      <c r="C26" s="13" t="s">
        <v>113</v>
      </c>
    </row>
    <row r="27" spans="1:7" ht="66" x14ac:dyDescent="0.2">
      <c r="A27" s="19">
        <v>45445</v>
      </c>
      <c r="B27" s="13" t="s">
        <v>53</v>
      </c>
      <c r="C27" s="13" t="s">
        <v>112</v>
      </c>
    </row>
    <row r="28" spans="1:7" ht="44" x14ac:dyDescent="0.2">
      <c r="A28" s="19">
        <v>45438</v>
      </c>
      <c r="B28" s="13" t="s">
        <v>36</v>
      </c>
      <c r="C28" s="13" t="s">
        <v>111</v>
      </c>
    </row>
    <row r="29" spans="1:7" ht="22" x14ac:dyDescent="0.2">
      <c r="A29" s="19">
        <v>45430</v>
      </c>
      <c r="B29" s="13" t="s">
        <v>36</v>
      </c>
      <c r="C29" s="13" t="s">
        <v>214</v>
      </c>
    </row>
  </sheetData>
  <phoneticPr fontId="5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Visbestand</vt:lpstr>
      <vt:lpstr>Plantenbestand</vt:lpstr>
      <vt:lpstr>Plantenbemesting en Filtratie</vt:lpstr>
      <vt:lpstr>Scape</vt:lpstr>
      <vt:lpstr>Logboek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Office-gebruiker</dc:creator>
  <cp:lastModifiedBy>Noah Custers</cp:lastModifiedBy>
  <dcterms:created xsi:type="dcterms:W3CDTF">2023-03-28T13:51:58Z</dcterms:created>
  <dcterms:modified xsi:type="dcterms:W3CDTF">2024-10-07T22:17:26Z</dcterms:modified>
</cp:coreProperties>
</file>